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Documents\pseccc201819\Finance\"/>
    </mc:Choice>
  </mc:AlternateContent>
  <xr:revisionPtr revIDLastSave="0" documentId="12_ncr:500000_{A49A06C1-C1C8-4E2D-87BB-20300937F897}" xr6:coauthVersionLast="31" xr6:coauthVersionMax="31" xr10:uidLastSave="{00000000-0000-0000-0000-000000000000}"/>
  <bookViews>
    <workbookView xWindow="2430" yWindow="315" windowWidth="15600" windowHeight="8925" activeTab="2" xr2:uid="{00000000-000D-0000-FFFF-FFFF00000000}"/>
  </bookViews>
  <sheets>
    <sheet name="Payments" sheetId="1" r:id="rId1"/>
    <sheet name="Receipts" sheetId="2" r:id="rId2"/>
    <sheet name="bank rec" sheetId="3" r:id="rId3"/>
    <sheet name="Budget vs CY for meeting" sheetId="15" r:id="rId4"/>
    <sheet name="income and expenditure" sheetId="9" r:id="rId5"/>
    <sheet name="annual return" sheetId="10" r:id="rId6"/>
    <sheet name="Variances" sheetId="17" r:id="rId7"/>
    <sheet name="Full Bank Rec" sheetId="11" r:id="rId8"/>
    <sheet name="3 Year Forecast " sheetId="14" r:id="rId9"/>
  </sheets>
  <externalReferences>
    <externalReference r:id="rId10"/>
    <externalReference r:id="rId11"/>
    <externalReference r:id="rId12"/>
  </externalReferences>
  <definedNames>
    <definedName name="_xlnm.Print_Area" localSheetId="3">'Budget vs CY for meeting'!$A$1:$B$58</definedName>
    <definedName name="_xlnm.Print_Area" localSheetId="0">Payments!$A$1:$AH$96</definedName>
    <definedName name="_xlnm.Print_Area" localSheetId="1">Receipts!$A$1:$Q$38</definedName>
  </definedNames>
  <calcPr calcId="162913"/>
  <fileRecoveryPr autoRecover="0"/>
</workbook>
</file>

<file path=xl/calcChain.xml><?xml version="1.0" encoding="utf-8"?>
<calcChain xmlns="http://schemas.openxmlformats.org/spreadsheetml/2006/main">
  <c r="M12" i="1" l="1"/>
  <c r="D53" i="3" l="1"/>
  <c r="D52" i="3"/>
  <c r="H19" i="3"/>
  <c r="D99" i="1"/>
  <c r="G11" i="1"/>
  <c r="V10" i="1" l="1"/>
  <c r="U8" i="1"/>
  <c r="AB7" i="1"/>
  <c r="O6" i="1" l="1"/>
  <c r="I3" i="2" l="1"/>
  <c r="L4" i="1" l="1"/>
  <c r="V3" i="1" l="1"/>
  <c r="B25" i="17" l="1"/>
  <c r="B23" i="17"/>
  <c r="B19" i="17" l="1"/>
  <c r="B27" i="17"/>
  <c r="E12" i="11" l="1"/>
  <c r="H8" i="3"/>
  <c r="D40" i="2"/>
  <c r="E28" i="11" l="1"/>
  <c r="B61" i="17"/>
  <c r="B47" i="17"/>
  <c r="B4" i="17"/>
  <c r="F20" i="9" l="1"/>
  <c r="F29" i="9"/>
  <c r="F28" i="9"/>
  <c r="F19" i="9"/>
  <c r="B7" i="15" l="1"/>
  <c r="B6" i="15"/>
  <c r="B5" i="15"/>
  <c r="B8" i="15"/>
  <c r="B9" i="15"/>
  <c r="B10" i="15"/>
  <c r="B12" i="15"/>
  <c r="B13" i="15"/>
  <c r="B15" i="15" l="1"/>
  <c r="B40" i="17"/>
  <c r="D41" i="15" l="1"/>
  <c r="F40" i="15"/>
  <c r="F32" i="15"/>
  <c r="D27" i="15"/>
  <c r="F18" i="15"/>
  <c r="F14" i="15"/>
  <c r="F42" i="15" s="1"/>
  <c r="D6" i="15"/>
  <c r="AI58" i="1" l="1"/>
  <c r="AI95" i="1"/>
  <c r="AI94" i="1"/>
  <c r="AI93" i="1"/>
  <c r="AI92" i="1"/>
  <c r="AI91" i="1"/>
  <c r="AI90" i="1"/>
  <c r="AI89" i="1"/>
  <c r="AI88" i="1"/>
  <c r="AI87" i="1"/>
  <c r="AI86" i="1"/>
  <c r="AI85" i="1"/>
  <c r="AI84" i="1"/>
  <c r="AI83" i="1"/>
  <c r="AI82" i="1"/>
  <c r="AI81" i="1"/>
  <c r="AI80" i="1"/>
  <c r="AI79" i="1"/>
  <c r="AI78" i="1"/>
  <c r="AI77" i="1"/>
  <c r="AI76" i="1"/>
  <c r="AI75" i="1"/>
  <c r="AI74" i="1"/>
  <c r="AI73" i="1"/>
  <c r="AI72" i="1"/>
  <c r="AI71" i="1"/>
  <c r="AI69" i="1"/>
  <c r="AI68" i="1"/>
  <c r="AI67" i="1"/>
  <c r="AI66" i="1"/>
  <c r="AI65" i="1"/>
  <c r="AI64" i="1"/>
  <c r="AI61" i="1"/>
  <c r="AI60" i="1"/>
  <c r="AI56" i="1"/>
  <c r="AI55" i="1"/>
  <c r="AI52" i="1"/>
  <c r="AI50" i="1"/>
  <c r="AI46" i="1"/>
  <c r="AI43" i="1"/>
  <c r="AI41" i="1"/>
  <c r="AI38" i="1"/>
  <c r="AI32" i="1"/>
  <c r="AI31" i="1"/>
  <c r="AI26" i="1"/>
  <c r="AI21" i="1"/>
  <c r="AI19" i="1"/>
  <c r="AI16" i="1"/>
  <c r="AI10" i="1"/>
  <c r="AI5" i="1"/>
  <c r="AI2" i="1"/>
  <c r="AI63" i="1" l="1"/>
  <c r="AI62" i="1" l="1"/>
  <c r="AI59" i="1" l="1"/>
  <c r="AI57" i="1" l="1"/>
  <c r="AI54" i="1" l="1"/>
  <c r="AI53" i="1"/>
  <c r="AI51" i="1"/>
  <c r="AI49" i="1" l="1"/>
  <c r="AI48" i="1"/>
  <c r="Q38" i="2" l="1"/>
  <c r="C16" i="3" s="1"/>
  <c r="Q39" i="2" l="1"/>
  <c r="AI47" i="1"/>
  <c r="AI45" i="1" l="1"/>
  <c r="AI44" i="1"/>
  <c r="D5" i="15" l="1"/>
  <c r="AI42" i="1" l="1"/>
  <c r="AI40" i="1" l="1"/>
  <c r="AI39" i="1"/>
  <c r="AI36" i="1" l="1"/>
  <c r="AI37" i="1" l="1"/>
  <c r="AH96" i="1"/>
  <c r="C45" i="3" s="1"/>
  <c r="C25" i="9" s="1"/>
  <c r="AI35" i="1"/>
  <c r="AI34" i="1" l="1"/>
  <c r="AI33" i="1" l="1"/>
  <c r="AI30" i="1" l="1"/>
  <c r="AI29" i="1" l="1"/>
  <c r="AI28" i="1"/>
  <c r="AI27" i="1" l="1"/>
  <c r="AI25" i="1" l="1"/>
  <c r="AI24" i="1" l="1"/>
  <c r="D44" i="15"/>
  <c r="C3" i="15"/>
  <c r="D3" i="15" s="1"/>
  <c r="AG96" i="1" l="1"/>
  <c r="C44" i="15" s="1"/>
  <c r="C44" i="3" l="1"/>
  <c r="AI23" i="1" l="1"/>
  <c r="AI20" i="1" l="1"/>
  <c r="AI22" i="1" l="1"/>
  <c r="AI18" i="1" l="1"/>
  <c r="AI17" i="1" l="1"/>
  <c r="AI14" i="1"/>
  <c r="AI12" i="1"/>
  <c r="AI15" i="1"/>
  <c r="AI13" i="1" l="1"/>
  <c r="AI9" i="1"/>
  <c r="O38" i="2"/>
  <c r="AI7" i="1"/>
  <c r="P38" i="2"/>
  <c r="I38" i="2"/>
  <c r="AI8" i="1"/>
  <c r="AI4" i="1"/>
  <c r="E8" i="11"/>
  <c r="E23" i="11" s="1"/>
  <c r="B35" i="17"/>
  <c r="D13" i="10"/>
  <c r="D12" i="10"/>
  <c r="E12" i="10" s="1"/>
  <c r="D11" i="10"/>
  <c r="D9" i="10"/>
  <c r="D7" i="10"/>
  <c r="AJ95" i="1"/>
  <c r="AK95" i="1" s="1"/>
  <c r="H27" i="3"/>
  <c r="AF96" i="1"/>
  <c r="D38" i="2"/>
  <c r="K38" i="2"/>
  <c r="K39" i="2" s="1"/>
  <c r="N38" i="2"/>
  <c r="N39" i="2" s="1"/>
  <c r="M38" i="2"/>
  <c r="M39" i="2" s="1"/>
  <c r="L38" i="2"/>
  <c r="L39" i="2" s="1"/>
  <c r="J38" i="2"/>
  <c r="C9" i="3" s="1"/>
  <c r="C18" i="9" s="1"/>
  <c r="B10" i="17" s="1"/>
  <c r="H38" i="2"/>
  <c r="G38" i="2"/>
  <c r="G39" i="2" s="1"/>
  <c r="F38" i="2"/>
  <c r="C10" i="3" s="1"/>
  <c r="E38" i="2"/>
  <c r="E39" i="2" s="1"/>
  <c r="D101" i="1"/>
  <c r="AE96" i="1"/>
  <c r="C41" i="15" s="1"/>
  <c r="AD96" i="1"/>
  <c r="AC96" i="1"/>
  <c r="AA96" i="1"/>
  <c r="Z96" i="1"/>
  <c r="Y96" i="1"/>
  <c r="X96" i="1"/>
  <c r="C32" i="15" s="1"/>
  <c r="D32" i="15" s="1"/>
  <c r="V96" i="1"/>
  <c r="U96" i="1"/>
  <c r="T96" i="1"/>
  <c r="S96" i="1"/>
  <c r="R96" i="1"/>
  <c r="C25" i="15" s="1"/>
  <c r="D25" i="15" s="1"/>
  <c r="Q96" i="1"/>
  <c r="C18" i="15" s="1"/>
  <c r="D18" i="15" s="1"/>
  <c r="P96" i="1"/>
  <c r="M96" i="1"/>
  <c r="L96" i="1"/>
  <c r="K96" i="1"/>
  <c r="I96" i="1"/>
  <c r="F96" i="1"/>
  <c r="C26" i="15" s="1"/>
  <c r="D26" i="15" s="1"/>
  <c r="N96" i="1"/>
  <c r="H96" i="1"/>
  <c r="W96" i="1"/>
  <c r="E96" i="1"/>
  <c r="D6" i="14"/>
  <c r="C5" i="14"/>
  <c r="C28" i="3"/>
  <c r="B48" i="17" s="1"/>
  <c r="F6" i="14"/>
  <c r="C12" i="3"/>
  <c r="C10" i="15" s="1"/>
  <c r="F5" i="14"/>
  <c r="D5" i="14"/>
  <c r="G5" i="14"/>
  <c r="C6" i="14"/>
  <c r="G6" i="14"/>
  <c r="C7" i="14" s="1"/>
  <c r="G7" i="14" s="1"/>
  <c r="D96" i="1"/>
  <c r="G96" i="1"/>
  <c r="C13" i="3" l="1"/>
  <c r="C11" i="15" s="1"/>
  <c r="D11" i="15" s="1"/>
  <c r="F11" i="15" s="1"/>
  <c r="AB96" i="1"/>
  <c r="C41" i="3" s="1"/>
  <c r="AI3" i="1"/>
  <c r="O96" i="1"/>
  <c r="C35" i="3" s="1"/>
  <c r="AI6" i="1"/>
  <c r="J96" i="1"/>
  <c r="C34" i="3" s="1"/>
  <c r="AI11" i="1"/>
  <c r="C19" i="15"/>
  <c r="D19" i="15" s="1"/>
  <c r="C11" i="3"/>
  <c r="C9" i="15" s="1"/>
  <c r="D9" i="15" s="1"/>
  <c r="F9" i="15" s="1"/>
  <c r="C21" i="3"/>
  <c r="C33" i="3"/>
  <c r="C17" i="3"/>
  <c r="C14" i="15" s="1"/>
  <c r="D14" i="15" s="1"/>
  <c r="C31" i="3"/>
  <c r="C29" i="15"/>
  <c r="C26" i="3"/>
  <c r="C24" i="15"/>
  <c r="D24" i="15" s="1"/>
  <c r="C37" i="3"/>
  <c r="C36" i="15"/>
  <c r="C39" i="3"/>
  <c r="C34" i="15"/>
  <c r="C42" i="3"/>
  <c r="C32" i="3"/>
  <c r="B45" i="17" s="1"/>
  <c r="C30" i="15"/>
  <c r="C38" i="3"/>
  <c r="C40" i="3"/>
  <c r="C39" i="15"/>
  <c r="C27" i="3"/>
  <c r="C43" i="3"/>
  <c r="C43" i="15"/>
  <c r="D43" i="15" s="1"/>
  <c r="C20" i="3"/>
  <c r="B41" i="17" s="1"/>
  <c r="C25" i="3"/>
  <c r="C23" i="15"/>
  <c r="C29" i="3"/>
  <c r="C27" i="15"/>
  <c r="C30" i="3"/>
  <c r="C28" i="15"/>
  <c r="C24" i="3"/>
  <c r="C22" i="15"/>
  <c r="D22" i="15" s="1"/>
  <c r="C22" i="3"/>
  <c r="C20" i="15"/>
  <c r="D20" i="15" s="1"/>
  <c r="C36" i="3"/>
  <c r="B46" i="17" s="1"/>
  <c r="C35" i="15"/>
  <c r="D35" i="15" s="1"/>
  <c r="C23" i="3"/>
  <c r="B44" i="17" s="1"/>
  <c r="C21" i="15"/>
  <c r="D21" i="15" s="1"/>
  <c r="C46" i="3"/>
  <c r="C27" i="9" s="1"/>
  <c r="C42" i="15"/>
  <c r="D42" i="15" s="1"/>
  <c r="O39" i="2"/>
  <c r="C14" i="3"/>
  <c r="C12" i="15" s="1"/>
  <c r="H39" i="2"/>
  <c r="C8" i="3"/>
  <c r="I39" i="2"/>
  <c r="J39" i="2"/>
  <c r="F39" i="2"/>
  <c r="C16" i="9"/>
  <c r="B9" i="17" s="1"/>
  <c r="C15" i="9"/>
  <c r="C6" i="15"/>
  <c r="C8" i="15"/>
  <c r="D8" i="15" s="1"/>
  <c r="P39" i="2"/>
  <c r="C15" i="3"/>
  <c r="AJ96" i="1"/>
  <c r="R38" i="2"/>
  <c r="C40" i="15" l="1"/>
  <c r="C33" i="15"/>
  <c r="D33" i="15" s="1"/>
  <c r="C23" i="9"/>
  <c r="B42" i="17"/>
  <c r="B50" i="17" s="1"/>
  <c r="AI96" i="1"/>
  <c r="D34" i="15"/>
  <c r="B34" i="15"/>
  <c r="B45" i="15" s="1"/>
  <c r="B6" i="10"/>
  <c r="B18" i="17" s="1"/>
  <c r="B20" i="17" s="1"/>
  <c r="B28" i="17" s="1"/>
  <c r="C26" i="9"/>
  <c r="C14" i="9"/>
  <c r="B8" i="17" s="1"/>
  <c r="C24" i="9"/>
  <c r="C22" i="9"/>
  <c r="D12" i="15"/>
  <c r="F15" i="15" s="1"/>
  <c r="D39" i="15"/>
  <c r="D36" i="15"/>
  <c r="D29" i="15"/>
  <c r="D30" i="15"/>
  <c r="D23" i="15"/>
  <c r="F45" i="15" s="1"/>
  <c r="D46" i="3"/>
  <c r="E30" i="11" s="1"/>
  <c r="C45" i="15"/>
  <c r="C13" i="9"/>
  <c r="C5" i="15"/>
  <c r="D17" i="3"/>
  <c r="E29" i="11" s="1"/>
  <c r="C13" i="15"/>
  <c r="D13" i="15" s="1"/>
  <c r="C17" i="9"/>
  <c r="B11" i="17" s="1"/>
  <c r="D28" i="9" l="1"/>
  <c r="B8" i="10" s="1"/>
  <c r="B12" i="17"/>
  <c r="E31" i="11"/>
  <c r="B66" i="17"/>
  <c r="D19" i="9"/>
  <c r="D20" i="9" s="1"/>
  <c r="D29" i="9" s="1"/>
  <c r="D6" i="10"/>
  <c r="B51" i="15"/>
  <c r="B48" i="15"/>
  <c r="D15" i="15"/>
  <c r="D48" i="3"/>
  <c r="D54" i="3" s="1"/>
  <c r="D58" i="3" s="1"/>
  <c r="D45" i="15"/>
  <c r="C51" i="15"/>
  <c r="C15" i="15"/>
  <c r="C48" i="15" s="1"/>
  <c r="D35" i="9" l="1"/>
  <c r="B10" i="10"/>
  <c r="B5" i="10"/>
  <c r="E6" i="10"/>
  <c r="B68" i="17"/>
  <c r="D8" i="10"/>
  <c r="E8" i="10" s="1"/>
  <c r="B34" i="17"/>
  <c r="B36" i="17" s="1"/>
  <c r="B52" i="15"/>
  <c r="D48" i="15"/>
  <c r="D51" i="15"/>
  <c r="C52" i="15"/>
  <c r="B60" i="17" l="1"/>
  <c r="B62" i="17" s="1"/>
  <c r="D10" i="10"/>
  <c r="E10" i="10" s="1"/>
  <c r="D5" i="10"/>
  <c r="E5" i="10" s="1"/>
  <c r="B3" i="17"/>
  <c r="B5" i="17" s="1"/>
  <c r="B51" i="17"/>
  <c r="B67" i="17"/>
  <c r="F3" i="15"/>
  <c r="F48" i="15" s="1"/>
  <c r="D52" i="15"/>
  <c r="B13" i="17" l="1"/>
  <c r="B69" i="17"/>
  <c r="B71" i="17" s="1"/>
  <c r="B72" i="17" s="1"/>
</calcChain>
</file>

<file path=xl/sharedStrings.xml><?xml version="1.0" encoding="utf-8"?>
<sst xmlns="http://schemas.openxmlformats.org/spreadsheetml/2006/main" count="376" uniqueCount="261">
  <si>
    <t>Date</t>
  </si>
  <si>
    <t>Payee</t>
  </si>
  <si>
    <t>VAT</t>
  </si>
  <si>
    <t>Election costs</t>
  </si>
  <si>
    <t>Croes Y P</t>
  </si>
  <si>
    <t>Insurance</t>
  </si>
  <si>
    <t>Lych Gate</t>
  </si>
  <si>
    <t>Churchyard</t>
  </si>
  <si>
    <t>Audit</t>
  </si>
  <si>
    <t>Xmas tree</t>
  </si>
  <si>
    <t>Gross</t>
  </si>
  <si>
    <t>Description</t>
  </si>
  <si>
    <t>Field grant</t>
  </si>
  <si>
    <t>Precept</t>
  </si>
  <si>
    <t>Funeral fee</t>
  </si>
  <si>
    <t>Allotments</t>
  </si>
  <si>
    <t>Wyndham</t>
  </si>
  <si>
    <t>Hire of hall</t>
  </si>
  <si>
    <t>Precept receipts</t>
  </si>
  <si>
    <t>Funeral Fees</t>
  </si>
  <si>
    <t>Allotments income</t>
  </si>
  <si>
    <t>PAYMENTS</t>
  </si>
  <si>
    <t>RECEIPTS</t>
  </si>
  <si>
    <t>Subscriptions</t>
  </si>
  <si>
    <t>Xmas tree costs</t>
  </si>
  <si>
    <t>Balance at end of year</t>
  </si>
  <si>
    <t>Field &amp; Playground Mowing</t>
  </si>
  <si>
    <t>Churchyard Gardening services</t>
  </si>
  <si>
    <t>Training</t>
  </si>
  <si>
    <t>Grants / Gifts</t>
  </si>
  <si>
    <t>Misc</t>
  </si>
  <si>
    <t>Dif</t>
  </si>
  <si>
    <t>churchyard non gardening costs</t>
  </si>
  <si>
    <t>Churchyard non gardening</t>
  </si>
  <si>
    <t>Maintenance fee - churchyard</t>
  </si>
  <si>
    <t>Pre purchase churchyard plots</t>
  </si>
  <si>
    <t>Maintenance fees (upon burial)</t>
  </si>
  <si>
    <t>Riverbank work</t>
  </si>
  <si>
    <t>Riverbank Clearance</t>
  </si>
  <si>
    <t>Playstation</t>
  </si>
  <si>
    <t>Fencing/signs/gates</t>
  </si>
  <si>
    <t>Peterston-super-Ely Community Council.</t>
  </si>
  <si>
    <t>Cyngor Cymuned Llanbedr-y-Fro</t>
  </si>
  <si>
    <t>Opening Balance</t>
  </si>
  <si>
    <t>Churchyard Income</t>
  </si>
  <si>
    <t>Allotment Rentals</t>
  </si>
  <si>
    <t>VAT Refund</t>
  </si>
  <si>
    <t xml:space="preserve"> </t>
  </si>
  <si>
    <t>Sub-Total</t>
  </si>
  <si>
    <t>Salaries &amp; Administration</t>
  </si>
  <si>
    <t>Maintenance Costs</t>
  </si>
  <si>
    <t>Grants</t>
  </si>
  <si>
    <t>Other Payments</t>
  </si>
  <si>
    <t>VAT owed</t>
  </si>
  <si>
    <t>Total Other Receipts</t>
  </si>
  <si>
    <t xml:space="preserve">Staff Costs </t>
  </si>
  <si>
    <t xml:space="preserve">Loan Interest/Capital Repayments </t>
  </si>
  <si>
    <t xml:space="preserve">Total other payments </t>
  </si>
  <si>
    <t>PETERSTON-SUPER-ELY COMMUNITY COUNCIL</t>
  </si>
  <si>
    <t xml:space="preserve"> £ </t>
  </si>
  <si>
    <t>Reconciled Current a/c Balance</t>
  </si>
  <si>
    <t>The net balances reconcile to the Cash Book for the year as follows:-</t>
  </si>
  <si>
    <t>CASHBOOK</t>
  </si>
  <si>
    <t xml:space="preserve">Add: Receipts in the year </t>
  </si>
  <si>
    <t xml:space="preserve">Less: Payments in the year </t>
  </si>
  <si>
    <t xml:space="preserve">Payments not cashed </t>
  </si>
  <si>
    <t xml:space="preserve">Receipts not cleared </t>
  </si>
  <si>
    <t>Cash at start of year(bank)</t>
  </si>
  <si>
    <t>Reconciled CB</t>
  </si>
  <si>
    <t>Balance at Bank</t>
  </si>
  <si>
    <t>Salt Bins</t>
  </si>
  <si>
    <t>Field Mowing</t>
  </si>
  <si>
    <t>Y/e 2012/2013</t>
  </si>
  <si>
    <t>Cash b/f</t>
  </si>
  <si>
    <t xml:space="preserve">y/e Cash </t>
  </si>
  <si>
    <t>Y/e 2013/2014</t>
  </si>
  <si>
    <t>y/e 2014/2015</t>
  </si>
  <si>
    <t>Payments</t>
  </si>
  <si>
    <t>Receipts(excl Precept)</t>
  </si>
  <si>
    <t>£60k of receipts = playstation</t>
  </si>
  <si>
    <t>Three year forecast</t>
  </si>
  <si>
    <t xml:space="preserve">Salt Bins </t>
  </si>
  <si>
    <t>Telephone/Water pump</t>
  </si>
  <si>
    <t>Road Safety</t>
  </si>
  <si>
    <t>Clerk Salary/ expenses/PAYE</t>
  </si>
  <si>
    <t>Grants Received</t>
  </si>
  <si>
    <t>Amounts Ringfenced</t>
  </si>
  <si>
    <t>Remaining Monies at 31.3.14</t>
  </si>
  <si>
    <t xml:space="preserve">Playground Maintenance </t>
  </si>
  <si>
    <t>Clerks other costs</t>
  </si>
  <si>
    <t xml:space="preserve">Clerks salary </t>
  </si>
  <si>
    <t>Road safety</t>
  </si>
  <si>
    <t>Use of playing fields</t>
  </si>
  <si>
    <t xml:space="preserve">Use of playing fields </t>
  </si>
  <si>
    <t>CROSS CHEcking</t>
  </si>
  <si>
    <t xml:space="preserve">Allotments </t>
  </si>
  <si>
    <t>Churchyard Inscription Fees</t>
  </si>
  <si>
    <t>Check column</t>
  </si>
  <si>
    <t xml:space="preserve">Flowers/troughs </t>
  </si>
  <si>
    <t>Defibrillator</t>
  </si>
  <si>
    <t>Receipts and Payments  Accounts</t>
  </si>
  <si>
    <t>Receipts</t>
  </si>
  <si>
    <t>Total Receipts</t>
  </si>
  <si>
    <t>Total Payments</t>
  </si>
  <si>
    <t>Fencing/ signs/Gates/benches</t>
  </si>
  <si>
    <t>Maintenance of field</t>
  </si>
  <si>
    <t>Playground Maintenance</t>
  </si>
  <si>
    <t xml:space="preserve">TOTAL RECEIPTS </t>
  </si>
  <si>
    <t>Churchyard and playground Gardening services</t>
  </si>
  <si>
    <t>Churchyard Memorial Inscription Fees</t>
  </si>
  <si>
    <t>s137 limit (£7.36 per electorate)</t>
  </si>
  <si>
    <t xml:space="preserve">CHQ NO </t>
  </si>
  <si>
    <t xml:space="preserve">O/s Cheques </t>
  </si>
  <si>
    <t>legal fees</t>
  </si>
  <si>
    <t>Legal Fees</t>
  </si>
  <si>
    <t xml:space="preserve">General Maintenace of Village </t>
  </si>
  <si>
    <t>General Maintenance of Village</t>
  </si>
  <si>
    <t>Legal fees</t>
  </si>
  <si>
    <t xml:space="preserve">General Maintenance of Village </t>
  </si>
  <si>
    <t xml:space="preserve">VAT </t>
  </si>
  <si>
    <t xml:space="preserve">Uncleared lodgements </t>
  </si>
  <si>
    <t>x</t>
  </si>
  <si>
    <t>2016-2017</t>
  </si>
  <si>
    <t>Closing Balance at 31.3</t>
  </si>
  <si>
    <t>2016/17</t>
  </si>
  <si>
    <t xml:space="preserve">Debtors and Stock </t>
  </si>
  <si>
    <t>Total cash and investments</t>
  </si>
  <si>
    <t xml:space="preserve">Creditors </t>
  </si>
  <si>
    <t>Total FA and long term assets</t>
  </si>
  <si>
    <t xml:space="preserve">Total Borrowing </t>
  </si>
  <si>
    <t xml:space="preserve">Variance </t>
  </si>
  <si>
    <t>% Variance</t>
  </si>
  <si>
    <t>Explanation needed</t>
  </si>
  <si>
    <t>N</t>
  </si>
  <si>
    <t>Y</t>
  </si>
  <si>
    <t>Explanation 1</t>
  </si>
  <si>
    <t>Explanation 2</t>
  </si>
  <si>
    <t>Explanation 3</t>
  </si>
  <si>
    <t>Variance</t>
  </si>
  <si>
    <t xml:space="preserve">Reasons </t>
  </si>
  <si>
    <t xml:space="preserve">Unexplained difference less than 15% </t>
  </si>
  <si>
    <t xml:space="preserve">Figure in 2017 Column </t>
  </si>
  <si>
    <t xml:space="preserve">Unexplained difference </t>
  </si>
  <si>
    <t>Unexplained difference less than 15%</t>
  </si>
  <si>
    <t>allotments</t>
  </si>
  <si>
    <t>Produced by Joanna Howell (Clerk &amp; RFO)</t>
  </si>
  <si>
    <t xml:space="preserve">Vale of Glamorgan County Council </t>
  </si>
  <si>
    <t>Less: Unpresented Cheques</t>
  </si>
  <si>
    <t xml:space="preserve">Churchyard fees </t>
  </si>
  <si>
    <t>Tree cutting</t>
  </si>
  <si>
    <t xml:space="preserve">Tree Cutting </t>
  </si>
  <si>
    <t xml:space="preserve">Additional Churchyard Fees </t>
  </si>
  <si>
    <t xml:space="preserve">Both audits completed </t>
  </si>
  <si>
    <t xml:space="preserve">No legal work completed </t>
  </si>
  <si>
    <t>None anticipated</t>
  </si>
  <si>
    <t>One month of gross expenditure</t>
  </si>
  <si>
    <t xml:space="preserve">Number of months of gross expenditure of unreserved funds </t>
  </si>
  <si>
    <t>Should be between 3-12 months</t>
  </si>
  <si>
    <t>Grants and investment MUGA</t>
  </si>
  <si>
    <t>MUGA Capital Payments</t>
  </si>
  <si>
    <t>MUGA Grants or Investment</t>
  </si>
  <si>
    <t xml:space="preserve">MUGA Capital Payments </t>
  </si>
  <si>
    <t xml:space="preserve">s137 payments </t>
  </si>
  <si>
    <t xml:space="preserve">Expected for 30/03 Year end </t>
  </si>
  <si>
    <t>Reason for y/e expected</t>
  </si>
  <si>
    <t xml:space="preserve">MUGA Grants and Investments </t>
  </si>
  <si>
    <t xml:space="preserve">Now predicted that all work will start post year end </t>
  </si>
  <si>
    <t xml:space="preserve">No more received </t>
  </si>
  <si>
    <t>March Cutting included. Less than budgeted due to missed cut due to conditions</t>
  </si>
  <si>
    <t xml:space="preserve">All subscriptions now due </t>
  </si>
  <si>
    <t>Only one piece of work completed - as per quote</t>
  </si>
  <si>
    <t xml:space="preserve">No additional training costs expected </t>
  </si>
  <si>
    <t xml:space="preserve">In line with adjusted  budget </t>
  </si>
  <si>
    <t>All due</t>
  </si>
  <si>
    <t xml:space="preserve">No additional expected in this year </t>
  </si>
  <si>
    <t xml:space="preserve">MUGA Capital Costs </t>
  </si>
  <si>
    <t xml:space="preserve">Now predicted that all costs will be incurred in new year </t>
  </si>
  <si>
    <t xml:space="preserve">No more due </t>
  </si>
  <si>
    <t xml:space="preserve">Full amount now paid </t>
  </si>
  <si>
    <t xml:space="preserve">Parking </t>
  </si>
  <si>
    <t xml:space="preserve">Contribution to traffic calming </t>
  </si>
  <si>
    <t>Additional amount anticipated</t>
  </si>
  <si>
    <t>Work not yet completed but should be by year end</t>
  </si>
  <si>
    <t xml:space="preserve">No more anticipated </t>
  </si>
  <si>
    <t xml:space="preserve">Playground Mound Work done. No additional work to be completed  </t>
  </si>
  <si>
    <t xml:space="preserve">HMRC NI Payment </t>
  </si>
  <si>
    <t xml:space="preserve">Ref to audit file </t>
  </si>
  <si>
    <t>Adjusted budget (post Jan and Feb Meeting)</t>
  </si>
  <si>
    <t>All due now received</t>
  </si>
  <si>
    <t xml:space="preserve">Clerks Salary March </t>
  </si>
  <si>
    <t>Actual at 07/03</t>
  </si>
  <si>
    <t>Wind Turbine Monies will have been received- These have recently been received by St Georges Council and a cheque will be rececived post their March 2018 meeting</t>
  </si>
  <si>
    <t>All due will be received by year end. One empty.</t>
  </si>
  <si>
    <t xml:space="preserve">Also March Cutting </t>
  </si>
  <si>
    <t>No More work expected</t>
  </si>
  <si>
    <t xml:space="preserve">Full year paid in full.  </t>
  </si>
  <si>
    <t xml:space="preserve">Now all paid </t>
  </si>
  <si>
    <t>NI will be due as threshold passed. Last quarter to pay</t>
  </si>
  <si>
    <t>Unlikely that work will now be completed pre y/e</t>
  </si>
  <si>
    <t>No more costs anticipated</t>
  </si>
  <si>
    <t>Adjusted Budget 2018/19- March 2018</t>
  </si>
  <si>
    <t xml:space="preserve">Refund to Clerk for Anti Virus software/Filing cabinet/Stationary </t>
  </si>
  <si>
    <t>Interment fee and maintenance fee-Gerald David</t>
  </si>
  <si>
    <t xml:space="preserve">March Church Grass Cutting </t>
  </si>
  <si>
    <t>1st April 2017 - 31st March 2018</t>
  </si>
  <si>
    <t>2017-2018</t>
  </si>
  <si>
    <t>2017/18</t>
  </si>
  <si>
    <t>Donations and sponsorship</t>
  </si>
  <si>
    <t xml:space="preserve">Playstation/MUGA Payments </t>
  </si>
  <si>
    <t xml:space="preserve">Playground equipment Maintenance </t>
  </si>
  <si>
    <t>Churchyard Maintenance</t>
  </si>
  <si>
    <t>ALL USED</t>
  </si>
  <si>
    <t xml:space="preserve">MUGA </t>
  </si>
  <si>
    <t>Other Grants ringfenced</t>
  </si>
  <si>
    <t xml:space="preserve">Figure in 2018 Column </t>
  </si>
  <si>
    <t>Explanation 1 - Other Receipts</t>
  </si>
  <si>
    <t>Extra Churchyard Income Received in 2017/18</t>
  </si>
  <si>
    <t>Less VAT Refund due in 2017/18</t>
  </si>
  <si>
    <t>Less Grants received in 2017/18</t>
  </si>
  <si>
    <t>Less Donations received in 2017/18</t>
  </si>
  <si>
    <t xml:space="preserve">Explained difference </t>
  </si>
  <si>
    <t>Explained Difference</t>
  </si>
  <si>
    <t>Work for kerb dropping and H Bar markings on road in 2017/18 not 2016/17</t>
  </si>
  <si>
    <t xml:space="preserve">Increase in costs of Playing Field Mowing </t>
  </si>
  <si>
    <t>Increase in costs of Churchyard Maintenance</t>
  </si>
  <si>
    <t>Resurfacing of Playground Mound in 2017/18 not equivalent in 2016/17</t>
  </si>
  <si>
    <t>Decrease in costs of Fencing and gates compared to 2016/17</t>
  </si>
  <si>
    <t>Decrease in grants provided in 2017/18 compared to 2016/17</t>
  </si>
  <si>
    <t>Decrease in work on riverbank in 2017/18 compared to 2016/17</t>
  </si>
  <si>
    <t xml:space="preserve">Increase in work on allotments </t>
  </si>
  <si>
    <t>Election expenses only in 2017/18</t>
  </si>
  <si>
    <t>Explained difference</t>
  </si>
  <si>
    <t>Unexplained diffference</t>
  </si>
  <si>
    <t xml:space="preserve">Increase in precept </t>
  </si>
  <si>
    <t xml:space="preserve">Increase in staff costs </t>
  </si>
  <si>
    <t>Decrease in other receipts (as explained above)</t>
  </si>
  <si>
    <t>Increase in total other payments (as explained above)</t>
  </si>
  <si>
    <t>Bank Reconciliation as at the 31st March 2018</t>
  </si>
  <si>
    <t>Balance on the bank statement at 31/03/18</t>
  </si>
  <si>
    <t>Petty Cash Balance at 31/03/18</t>
  </si>
  <si>
    <t>Opening Balance 1 April 2017</t>
  </si>
  <si>
    <t xml:space="preserve">Payment for materials and labour work on memorial gate </t>
  </si>
  <si>
    <t xml:space="preserve">Plus: Uncleared Lodgements </t>
  </si>
  <si>
    <t>Closing Balance 31 March 2018</t>
  </si>
  <si>
    <t>Explanation 4</t>
  </si>
  <si>
    <t xml:space="preserve">Explanation 3 - Total Other payments </t>
  </si>
  <si>
    <t xml:space="preserve">Explanation 4 - Total Cash and Investments </t>
  </si>
  <si>
    <t>Explanation 2- Staff Costs</t>
  </si>
  <si>
    <t xml:space="preserve">increase in clerks salary due to new Council, increased committes, increased legislation work </t>
  </si>
  <si>
    <t>Purchase of new clerks laptop and associate software in 2016/17</t>
  </si>
  <si>
    <t>Increase in NI/PAYE payable in 2017/18</t>
  </si>
  <si>
    <t xml:space="preserve">Code of Conduct Training </t>
  </si>
  <si>
    <t xml:space="preserve">Sign for playing fields </t>
  </si>
  <si>
    <t>precept</t>
  </si>
  <si>
    <t>Painting of memorial field gates</t>
  </si>
  <si>
    <t>Internal audit - H A Davies</t>
  </si>
  <si>
    <t>Refund I Pearson - plants for village troughs</t>
  </si>
  <si>
    <t>Registration with ICO</t>
  </si>
  <si>
    <t>VOID</t>
  </si>
  <si>
    <t xml:space="preserve">April Clerks salary </t>
  </si>
  <si>
    <t>Priory landscapes-Churchyard cutting APRIL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</si>
</sst>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£&quot;#,##0;[Red]\-&quot;£&quot;#,##0"/>
    <numFmt numFmtId="8" formatCode="&quot;£&quot;#,##0.00;[Red]\-&quot;£&quot;#,##0.00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&quot;£&quot;* #,##0_-;\-&quot;£&quot;* #,##0_-;_-&quot;£&quot;* &quot;-&quot;??_-;_-@_-"/>
    <numFmt numFmtId="166" formatCode="&quot;£&quot;#,##0.00"/>
    <numFmt numFmtId="167" formatCode="&quot;£&quot;#,##0"/>
  </numFmts>
  <fonts count="3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6"/>
      <name val="Cambria"/>
      <family val="1"/>
    </font>
    <font>
      <i/>
      <sz val="8"/>
      <name val="Comic Sans MS"/>
      <family val="4"/>
    </font>
    <font>
      <b/>
      <sz val="14"/>
      <name val="Cambria"/>
      <family val="1"/>
    </font>
    <font>
      <b/>
      <sz val="14"/>
      <name val="Comic Sans MS"/>
      <family val="4"/>
    </font>
    <font>
      <sz val="10"/>
      <name val="Cambria"/>
      <family val="1"/>
    </font>
    <font>
      <b/>
      <sz val="10"/>
      <name val="Cambria"/>
      <family val="1"/>
    </font>
    <font>
      <b/>
      <u/>
      <sz val="10"/>
      <name val="Cambria"/>
      <family val="1"/>
    </font>
    <font>
      <b/>
      <i/>
      <sz val="10"/>
      <name val="Cambria"/>
      <family val="1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92D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55">
    <xf numFmtId="0" fontId="0" fillId="0" borderId="0" xfId="0"/>
    <xf numFmtId="16" fontId="0" fillId="0" borderId="0" xfId="0" applyNumberFormat="1"/>
    <xf numFmtId="2" fontId="0" fillId="0" borderId="0" xfId="0" applyNumberFormat="1"/>
    <xf numFmtId="0" fontId="1" fillId="0" borderId="0" xfId="0" applyFont="1"/>
    <xf numFmtId="0" fontId="2" fillId="0" borderId="1" xfId="0" applyNumberFormat="1" applyFont="1" applyBorder="1"/>
    <xf numFmtId="0" fontId="3" fillId="0" borderId="0" xfId="0" applyFont="1"/>
    <xf numFmtId="2" fontId="3" fillId="0" borderId="0" xfId="0" applyNumberFormat="1" applyFont="1"/>
    <xf numFmtId="0" fontId="4" fillId="0" borderId="0" xfId="0" applyFont="1"/>
    <xf numFmtId="2" fontId="5" fillId="0" borderId="0" xfId="0" applyNumberFormat="1" applyFont="1"/>
    <xf numFmtId="1" fontId="0" fillId="0" borderId="0" xfId="0" applyNumberFormat="1"/>
    <xf numFmtId="0" fontId="10" fillId="0" borderId="0" xfId="0" applyFont="1" applyBorder="1" applyAlignment="1">
      <alignment horizontal="center"/>
    </xf>
    <xf numFmtId="0" fontId="11" fillId="0" borderId="11" xfId="0" applyFont="1" applyBorder="1" applyAlignment="1">
      <alignment vertical="center"/>
    </xf>
    <xf numFmtId="0" fontId="11" fillId="0" borderId="14" xfId="0" applyFont="1" applyBorder="1"/>
    <xf numFmtId="44" fontId="12" fillId="0" borderId="15" xfId="0" applyNumberFormat="1" applyFont="1" applyBorder="1" applyAlignment="1">
      <alignment horizontal="center"/>
    </xf>
    <xf numFmtId="44" fontId="12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4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1" fillId="0" borderId="14" xfId="0" applyFont="1" applyBorder="1" applyAlignment="1">
      <alignment horizontal="left" vertical="center"/>
    </xf>
    <xf numFmtId="44" fontId="0" fillId="0" borderId="0" xfId="0" applyNumberFormat="1"/>
    <xf numFmtId="0" fontId="12" fillId="0" borderId="14" xfId="0" applyFont="1" applyBorder="1" applyAlignment="1">
      <alignment horizontal="center" vertical="center" wrapText="1"/>
    </xf>
    <xf numFmtId="165" fontId="0" fillId="0" borderId="0" xfId="0" applyNumberFormat="1" applyAlignment="1">
      <alignment horizontal="left"/>
    </xf>
    <xf numFmtId="6" fontId="0" fillId="0" borderId="0" xfId="0" applyNumberFormat="1"/>
    <xf numFmtId="164" fontId="0" fillId="0" borderId="0" xfId="1" applyNumberFormat="1" applyFont="1"/>
    <xf numFmtId="2" fontId="0" fillId="0" borderId="0" xfId="0" applyNumberFormat="1" applyFill="1"/>
    <xf numFmtId="2" fontId="0" fillId="0" borderId="2" xfId="0" applyNumberFormat="1" applyFill="1" applyBorder="1"/>
    <xf numFmtId="165" fontId="0" fillId="0" borderId="0" xfId="0" applyNumberFormat="1"/>
    <xf numFmtId="0" fontId="1" fillId="0" borderId="19" xfId="0" applyFont="1" applyBorder="1"/>
    <xf numFmtId="0" fontId="0" fillId="0" borderId="19" xfId="0" applyBorder="1"/>
    <xf numFmtId="0" fontId="0" fillId="0" borderId="20" xfId="0" applyBorder="1"/>
    <xf numFmtId="0" fontId="0" fillId="0" borderId="9" xfId="0" applyBorder="1"/>
    <xf numFmtId="1" fontId="3" fillId="0" borderId="0" xfId="0" applyNumberFormat="1" applyFont="1"/>
    <xf numFmtId="1" fontId="4" fillId="0" borderId="0" xfId="0" applyNumberFormat="1" applyFont="1"/>
    <xf numFmtId="1" fontId="0" fillId="0" borderId="3" xfId="0" applyNumberFormat="1" applyBorder="1"/>
    <xf numFmtId="0" fontId="5" fillId="0" borderId="0" xfId="0" applyFont="1"/>
    <xf numFmtId="2" fontId="5" fillId="0" borderId="0" xfId="0" applyNumberFormat="1" applyFont="1" applyFill="1"/>
    <xf numFmtId="0" fontId="0" fillId="0" borderId="0" xfId="0" applyFill="1"/>
    <xf numFmtId="16" fontId="0" fillId="0" borderId="0" xfId="0" applyNumberFormat="1" applyFill="1"/>
    <xf numFmtId="8" fontId="0" fillId="0" borderId="0" xfId="0" applyNumberFormat="1"/>
    <xf numFmtId="0" fontId="15" fillId="0" borderId="0" xfId="0" applyFont="1"/>
    <xf numFmtId="0" fontId="1" fillId="0" borderId="0" xfId="0" applyFont="1" applyAlignment="1">
      <alignment horizontal="center"/>
    </xf>
    <xf numFmtId="2" fontId="3" fillId="0" borderId="0" xfId="0" applyNumberFormat="1" applyFont="1" applyFill="1"/>
    <xf numFmtId="165" fontId="12" fillId="0" borderId="16" xfId="2" applyNumberFormat="1" applyFont="1" applyBorder="1" applyAlignment="1">
      <alignment horizontal="right" vertical="center"/>
    </xf>
    <xf numFmtId="165" fontId="12" fillId="0" borderId="16" xfId="0" applyNumberFormat="1" applyFont="1" applyBorder="1" applyAlignment="1">
      <alignment horizontal="right" vertical="center"/>
    </xf>
    <xf numFmtId="165" fontId="12" fillId="0" borderId="17" xfId="2" applyNumberFormat="1" applyFont="1" applyBorder="1" applyAlignment="1">
      <alignment vertical="center"/>
    </xf>
    <xf numFmtId="165" fontId="12" fillId="0" borderId="16" xfId="2" applyNumberFormat="1" applyFont="1" applyBorder="1" applyAlignment="1">
      <alignment vertical="center"/>
    </xf>
    <xf numFmtId="165" fontId="12" fillId="0" borderId="0" xfId="2" applyNumberFormat="1" applyFont="1" applyBorder="1" applyAlignment="1">
      <alignment vertical="center"/>
    </xf>
    <xf numFmtId="165" fontId="11" fillId="0" borderId="0" xfId="2" applyNumberFormat="1" applyFont="1" applyBorder="1" applyAlignment="1">
      <alignment horizontal="right" vertical="center"/>
    </xf>
    <xf numFmtId="165" fontId="12" fillId="0" borderId="16" xfId="0" applyNumberFormat="1" applyFont="1" applyBorder="1" applyAlignment="1">
      <alignment vertical="center"/>
    </xf>
    <xf numFmtId="165" fontId="12" fillId="0" borderId="0" xfId="2" applyNumberFormat="1" applyFont="1" applyBorder="1" applyAlignment="1">
      <alignment horizontal="right" vertical="center"/>
    </xf>
    <xf numFmtId="165" fontId="11" fillId="0" borderId="0" xfId="0" applyNumberFormat="1" applyFont="1" applyBorder="1" applyAlignment="1">
      <alignment vertical="center"/>
    </xf>
    <xf numFmtId="165" fontId="12" fillId="0" borderId="2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165" fontId="12" fillId="0" borderId="15" xfId="2" applyNumberFormat="1" applyFont="1" applyBorder="1" applyAlignment="1">
      <alignment horizontal="right" vertical="center"/>
    </xf>
    <xf numFmtId="165" fontId="12" fillId="0" borderId="2" xfId="2" applyNumberFormat="1" applyFont="1" applyBorder="1" applyAlignment="1">
      <alignment vertical="center"/>
    </xf>
    <xf numFmtId="165" fontId="12" fillId="0" borderId="4" xfId="2" applyNumberFormat="1" applyFont="1" applyBorder="1" applyAlignment="1">
      <alignment vertical="center"/>
    </xf>
    <xf numFmtId="2" fontId="5" fillId="2" borderId="0" xfId="0" applyNumberFormat="1" applyFont="1" applyFill="1"/>
    <xf numFmtId="9" fontId="0" fillId="0" borderId="0" xfId="3" applyFont="1"/>
    <xf numFmtId="1" fontId="0" fillId="0" borderId="1" xfId="0" applyNumberFormat="1" applyBorder="1"/>
    <xf numFmtId="1" fontId="1" fillId="0" borderId="0" xfId="0" applyNumberFormat="1" applyFont="1" applyAlignment="1">
      <alignment horizontal="left" indent="2"/>
    </xf>
    <xf numFmtId="2" fontId="0" fillId="0" borderId="0" xfId="0" applyNumberFormat="1" applyFill="1" applyBorder="1"/>
    <xf numFmtId="0" fontId="1" fillId="0" borderId="0" xfId="0" applyFont="1" applyFill="1"/>
    <xf numFmtId="0" fontId="3" fillId="0" borderId="0" xfId="0" applyFont="1" applyFill="1"/>
    <xf numFmtId="0" fontId="15" fillId="0" borderId="0" xfId="0" applyFont="1" applyFill="1"/>
    <xf numFmtId="0" fontId="0" fillId="0" borderId="0" xfId="0" applyFont="1" applyFill="1"/>
    <xf numFmtId="1" fontId="0" fillId="0" borderId="0" xfId="0" applyNumberFormat="1" applyFill="1"/>
    <xf numFmtId="0" fontId="16" fillId="0" borderId="0" xfId="0" applyFont="1"/>
    <xf numFmtId="0" fontId="17" fillId="0" borderId="0" xfId="0" applyFont="1" applyAlignment="1">
      <alignment wrapText="1"/>
    </xf>
    <xf numFmtId="0" fontId="16" fillId="0" borderId="0" xfId="0" applyFont="1" applyAlignment="1">
      <alignment wrapText="1"/>
    </xf>
    <xf numFmtId="164" fontId="17" fillId="0" borderId="0" xfId="1" applyNumberFormat="1" applyFont="1"/>
    <xf numFmtId="164" fontId="16" fillId="0" borderId="0" xfId="0" applyNumberFormat="1" applyFont="1"/>
    <xf numFmtId="0" fontId="17" fillId="0" borderId="0" xfId="0" applyFont="1" applyFill="1" applyAlignment="1">
      <alignment wrapText="1"/>
    </xf>
    <xf numFmtId="164" fontId="16" fillId="0" borderId="0" xfId="1" applyNumberFormat="1" applyFont="1"/>
    <xf numFmtId="0" fontId="16" fillId="0" borderId="0" xfId="0" applyFont="1" applyFill="1" applyAlignment="1">
      <alignment wrapText="1"/>
    </xf>
    <xf numFmtId="43" fontId="16" fillId="0" borderId="0" xfId="1" applyNumberFormat="1" applyFont="1"/>
    <xf numFmtId="164" fontId="16" fillId="0" borderId="0" xfId="1" applyNumberFormat="1" applyFont="1" applyAlignment="1">
      <alignment wrapText="1"/>
    </xf>
    <xf numFmtId="164" fontId="17" fillId="0" borderId="3" xfId="1" applyNumberFormat="1" applyFont="1" applyBorder="1"/>
    <xf numFmtId="2" fontId="16" fillId="0" borderId="0" xfId="0" applyNumberFormat="1" applyFont="1"/>
    <xf numFmtId="0" fontId="18" fillId="0" borderId="0" xfId="0" applyFont="1" applyFill="1" applyAlignment="1">
      <alignment wrapText="1"/>
    </xf>
    <xf numFmtId="0" fontId="18" fillId="2" borderId="0" xfId="0" applyFont="1" applyFill="1" applyAlignment="1">
      <alignment wrapText="1"/>
    </xf>
    <xf numFmtId="164" fontId="18" fillId="0" borderId="0" xfId="0" applyNumberFormat="1" applyFont="1"/>
    <xf numFmtId="9" fontId="16" fillId="0" borderId="0" xfId="3" applyFont="1"/>
    <xf numFmtId="0" fontId="19" fillId="0" borderId="0" xfId="0" applyFont="1"/>
    <xf numFmtId="0" fontId="20" fillId="0" borderId="0" xfId="0" applyFont="1" applyFill="1" applyAlignment="1">
      <alignment wrapText="1"/>
    </xf>
    <xf numFmtId="0" fontId="21" fillId="0" borderId="0" xfId="0" applyFont="1"/>
    <xf numFmtId="0" fontId="22" fillId="0" borderId="0" xfId="0" applyFont="1"/>
    <xf numFmtId="0" fontId="23" fillId="0" borderId="0" xfId="0" applyFont="1"/>
    <xf numFmtId="2" fontId="23" fillId="0" borderId="0" xfId="0" applyNumberFormat="1" applyFont="1"/>
    <xf numFmtId="16" fontId="23" fillId="0" borderId="0" xfId="0" applyNumberFormat="1" applyFont="1"/>
    <xf numFmtId="2" fontId="24" fillId="0" borderId="0" xfId="0" applyNumberFormat="1" applyFont="1"/>
    <xf numFmtId="0" fontId="24" fillId="0" borderId="0" xfId="0" applyFont="1"/>
    <xf numFmtId="2" fontId="23" fillId="0" borderId="1" xfId="0" applyNumberFormat="1" applyFont="1" applyBorder="1"/>
    <xf numFmtId="2" fontId="26" fillId="0" borderId="0" xfId="0" applyNumberFormat="1" applyFont="1"/>
    <xf numFmtId="0" fontId="5" fillId="0" borderId="0" xfId="0" applyFont="1" applyFill="1"/>
    <xf numFmtId="0" fontId="1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164" fontId="5" fillId="0" borderId="0" xfId="0" applyNumberFormat="1" applyFont="1"/>
    <xf numFmtId="0" fontId="5" fillId="0" borderId="0" xfId="0" applyFont="1" applyFill="1" applyAlignment="1">
      <alignment wrapText="1"/>
    </xf>
    <xf numFmtId="164" fontId="5" fillId="0" borderId="0" xfId="1" applyNumberFormat="1" applyFont="1" applyAlignment="1">
      <alignment wrapText="1"/>
    </xf>
    <xf numFmtId="164" fontId="16" fillId="0" borderId="0" xfId="0" applyNumberFormat="1" applyFont="1" applyFill="1" applyAlignment="1">
      <alignment wrapText="1"/>
    </xf>
    <xf numFmtId="164" fontId="16" fillId="0" borderId="0" xfId="1" applyNumberFormat="1" applyFont="1" applyFill="1" applyAlignment="1">
      <alignment wrapText="1"/>
    </xf>
    <xf numFmtId="164" fontId="16" fillId="0" borderId="0" xfId="1" applyNumberFormat="1" applyFont="1" applyFill="1"/>
    <xf numFmtId="164" fontId="16" fillId="0" borderId="0" xfId="0" applyNumberFormat="1" applyFont="1" applyFill="1"/>
    <xf numFmtId="164" fontId="5" fillId="0" borderId="0" xfId="1" applyNumberFormat="1" applyFont="1"/>
    <xf numFmtId="0" fontId="25" fillId="0" borderId="0" xfId="0" applyFont="1" applyFill="1"/>
    <xf numFmtId="2" fontId="24" fillId="0" borderId="0" xfId="0" applyNumberFormat="1" applyFont="1" applyFill="1"/>
    <xf numFmtId="0" fontId="1" fillId="0" borderId="0" xfId="0" applyFont="1" applyFill="1" applyAlignment="1">
      <alignment wrapText="1"/>
    </xf>
    <xf numFmtId="2" fontId="16" fillId="0" borderId="0" xfId="0" applyNumberFormat="1" applyFont="1" applyFill="1"/>
    <xf numFmtId="43" fontId="16" fillId="0" borderId="0" xfId="0" applyNumberFormat="1" applyFont="1" applyFill="1"/>
    <xf numFmtId="0" fontId="16" fillId="0" borderId="0" xfId="0" applyFont="1" applyFill="1"/>
    <xf numFmtId="16" fontId="0" fillId="0" borderId="0" xfId="0" applyNumberFormat="1" applyFont="1"/>
    <xf numFmtId="2" fontId="3" fillId="0" borderId="2" xfId="0" applyNumberFormat="1" applyFont="1" applyBorder="1"/>
    <xf numFmtId="6" fontId="0" fillId="0" borderId="0" xfId="0" applyNumberFormat="1" applyFill="1"/>
    <xf numFmtId="8" fontId="0" fillId="0" borderId="0" xfId="0" applyNumberFormat="1" applyFill="1"/>
    <xf numFmtId="0" fontId="0" fillId="0" borderId="0" xfId="0" applyFill="1" applyAlignment="1">
      <alignment wrapText="1"/>
    </xf>
    <xf numFmtId="9" fontId="0" fillId="0" borderId="0" xfId="3" applyFont="1" applyFill="1"/>
    <xf numFmtId="1" fontId="5" fillId="0" borderId="3" xfId="0" applyNumberFormat="1" applyFont="1" applyBorder="1"/>
    <xf numFmtId="167" fontId="0" fillId="0" borderId="0" xfId="1" applyNumberFormat="1" applyFont="1" applyFill="1"/>
    <xf numFmtId="166" fontId="0" fillId="0" borderId="0" xfId="0" applyNumberFormat="1"/>
    <xf numFmtId="14" fontId="5" fillId="0" borderId="0" xfId="0" applyNumberFormat="1" applyFont="1"/>
    <xf numFmtId="16" fontId="5" fillId="0" borderId="0" xfId="0" applyNumberFormat="1" applyFont="1"/>
    <xf numFmtId="2" fontId="5" fillId="0" borderId="1" xfId="0" applyNumberFormat="1" applyFont="1" applyBorder="1"/>
    <xf numFmtId="0" fontId="27" fillId="0" borderId="0" xfId="0" applyFont="1"/>
    <xf numFmtId="0" fontId="27" fillId="0" borderId="0" xfId="0" applyFont="1" applyAlignment="1">
      <alignment wrapText="1"/>
    </xf>
    <xf numFmtId="16" fontId="27" fillId="0" borderId="0" xfId="0" applyNumberFormat="1" applyFont="1"/>
    <xf numFmtId="2" fontId="27" fillId="0" borderId="0" xfId="0" applyNumberFormat="1" applyFont="1"/>
    <xf numFmtId="0" fontId="27" fillId="0" borderId="0" xfId="0" applyFont="1" applyFill="1"/>
    <xf numFmtId="2" fontId="28" fillId="0" borderId="0" xfId="0" applyNumberFormat="1" applyFont="1"/>
    <xf numFmtId="16" fontId="27" fillId="0" borderId="0" xfId="0" applyNumberFormat="1" applyFont="1" applyFill="1"/>
    <xf numFmtId="2" fontId="28" fillId="0" borderId="0" xfId="0" applyNumberFormat="1" applyFont="1" applyFill="1"/>
    <xf numFmtId="2" fontId="27" fillId="0" borderId="0" xfId="0" applyNumberFormat="1" applyFont="1" applyFill="1"/>
    <xf numFmtId="2" fontId="29" fillId="0" borderId="0" xfId="0" applyNumberFormat="1" applyFont="1" applyFill="1"/>
    <xf numFmtId="2" fontId="27" fillId="0" borderId="1" xfId="0" applyNumberFormat="1" applyFont="1" applyBorder="1"/>
    <xf numFmtId="0" fontId="30" fillId="0" borderId="0" xfId="0" applyFont="1"/>
    <xf numFmtId="2" fontId="31" fillId="0" borderId="0" xfId="0" applyNumberFormat="1" applyFont="1"/>
    <xf numFmtId="44" fontId="12" fillId="0" borderId="12" xfId="0" applyNumberFormat="1" applyFont="1" applyBorder="1" applyAlignment="1">
      <alignment horizontal="center" vertical="center"/>
    </xf>
    <xf numFmtId="44" fontId="12" fillId="0" borderId="13" xfId="0" applyNumberFormat="1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ents/pseccc2017/fINANCE/Adjusted%20Budget%20201718%20Feb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ents/pseccc2017/fINANCE/Adjusted%20Budget%20201718%20Jluly%20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Documents/pseccc2016/FINANCE/Accounts%202016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M5">
            <v>13580</v>
          </cell>
        </row>
        <row r="6">
          <cell r="M6">
            <v>1250</v>
          </cell>
        </row>
        <row r="7">
          <cell r="M7">
            <v>0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J5">
            <v>13580</v>
          </cell>
        </row>
        <row r="8">
          <cell r="J8">
            <v>300</v>
          </cell>
        </row>
        <row r="9">
          <cell r="J9">
            <v>550</v>
          </cell>
        </row>
        <row r="10">
          <cell r="J10">
            <v>120</v>
          </cell>
        </row>
        <row r="12">
          <cell r="J12">
            <v>1800</v>
          </cell>
        </row>
        <row r="13">
          <cell r="J13">
            <v>205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yments"/>
      <sheetName val="bank rec"/>
      <sheetName val="Receipts"/>
      <sheetName val="Budget vs CY for meeting"/>
      <sheetName val="Budget 2017"/>
      <sheetName val="Budget 2016"/>
      <sheetName val="Budget 2015"/>
      <sheetName val="income and expenditure"/>
      <sheetName val="annual return"/>
      <sheetName val="Variances"/>
      <sheetName val="Full Bank Rec"/>
      <sheetName val="3 Year Forecast "/>
    </sheetNames>
    <sheetDataSet>
      <sheetData sheetId="0" refreshError="1"/>
      <sheetData sheetId="1">
        <row r="24">
          <cell r="C24">
            <v>832.94999999999982</v>
          </cell>
        </row>
        <row r="27">
          <cell r="C27">
            <v>4281.6200000000008</v>
          </cell>
        </row>
        <row r="28">
          <cell r="C28">
            <v>3186.7799999999997</v>
          </cell>
        </row>
        <row r="31">
          <cell r="C31">
            <v>0</v>
          </cell>
        </row>
        <row r="37">
          <cell r="C37">
            <v>1499.6</v>
          </cell>
        </row>
        <row r="41">
          <cell r="C41">
            <v>2265</v>
          </cell>
        </row>
        <row r="47">
          <cell r="C47">
            <v>20.448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101"/>
  <sheetViews>
    <sheetView zoomScaleNormal="100" workbookViewId="0">
      <selection activeCell="A3" sqref="A3:D12"/>
    </sheetView>
  </sheetViews>
  <sheetFormatPr defaultRowHeight="15" x14ac:dyDescent="0.25"/>
  <cols>
    <col min="1" max="1" width="10.7109375" style="88" bestFit="1" customWidth="1"/>
    <col min="2" max="2" width="36.42578125" style="88" customWidth="1"/>
    <col min="3" max="3" width="7.140625" style="88" bestFit="1" customWidth="1"/>
    <col min="4" max="5" width="9.140625" style="88"/>
    <col min="6" max="6" width="13.140625" style="88" bestFit="1" customWidth="1"/>
    <col min="7" max="11" width="9.140625" style="88"/>
    <col min="12" max="12" width="20" style="88" customWidth="1"/>
    <col min="13" max="13" width="12.28515625" style="88" customWidth="1"/>
    <col min="14" max="14" width="13.28515625" style="88" customWidth="1"/>
    <col min="15" max="16" width="9.140625" style="88"/>
    <col min="17" max="17" width="18" style="88" customWidth="1"/>
    <col min="18" max="18" width="9.140625" style="88"/>
    <col min="19" max="19" width="12.140625" style="88" bestFit="1" customWidth="1"/>
    <col min="20" max="20" width="29.28515625" style="88" bestFit="1" customWidth="1"/>
    <col min="21" max="16384" width="9.140625" style="88"/>
  </cols>
  <sheetData>
    <row r="1" spans="1:37" x14ac:dyDescent="0.25">
      <c r="A1" s="36" t="s">
        <v>0</v>
      </c>
      <c r="B1" s="36" t="s">
        <v>1</v>
      </c>
      <c r="C1" s="36" t="s">
        <v>111</v>
      </c>
      <c r="D1" s="36" t="s">
        <v>10</v>
      </c>
      <c r="E1" s="36" t="s">
        <v>2</v>
      </c>
      <c r="F1" s="36" t="s">
        <v>3</v>
      </c>
      <c r="G1" s="36" t="s">
        <v>84</v>
      </c>
      <c r="H1" s="36" t="s">
        <v>89</v>
      </c>
      <c r="I1" s="36" t="s">
        <v>4</v>
      </c>
      <c r="J1" s="36" t="s">
        <v>5</v>
      </c>
      <c r="K1" s="36" t="s">
        <v>6</v>
      </c>
      <c r="L1" s="36" t="s">
        <v>104</v>
      </c>
      <c r="M1" s="36" t="s">
        <v>27</v>
      </c>
      <c r="N1" s="36" t="s">
        <v>88</v>
      </c>
      <c r="O1" s="36" t="s">
        <v>8</v>
      </c>
      <c r="P1" s="36" t="s">
        <v>9</v>
      </c>
      <c r="Q1" s="36" t="s">
        <v>105</v>
      </c>
      <c r="R1" s="36" t="s">
        <v>17</v>
      </c>
      <c r="S1" s="36" t="s">
        <v>162</v>
      </c>
      <c r="T1" s="36" t="s">
        <v>32</v>
      </c>
      <c r="U1" s="36" t="s">
        <v>23</v>
      </c>
      <c r="V1" s="36" t="s">
        <v>28</v>
      </c>
      <c r="W1" s="36" t="s">
        <v>37</v>
      </c>
      <c r="X1" s="36" t="s">
        <v>30</v>
      </c>
      <c r="Y1" s="36" t="s">
        <v>81</v>
      </c>
      <c r="Z1" s="36" t="s">
        <v>82</v>
      </c>
      <c r="AA1" s="36" t="s">
        <v>83</v>
      </c>
      <c r="AB1" s="36" t="s">
        <v>98</v>
      </c>
      <c r="AC1" s="36" t="s">
        <v>99</v>
      </c>
      <c r="AD1" s="36" t="s">
        <v>114</v>
      </c>
      <c r="AE1" s="36" t="s">
        <v>15</v>
      </c>
      <c r="AF1" s="36" t="s">
        <v>115</v>
      </c>
      <c r="AG1" s="36" t="s">
        <v>149</v>
      </c>
      <c r="AH1" s="36" t="s">
        <v>159</v>
      </c>
      <c r="AI1" s="88" t="s">
        <v>94</v>
      </c>
      <c r="AJ1" s="88" t="s">
        <v>94</v>
      </c>
    </row>
    <row r="2" spans="1:37" x14ac:dyDescent="0.25">
      <c r="A2" s="124"/>
      <c r="B2" s="36"/>
      <c r="C2" s="36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89">
        <f t="shared" ref="AI2:AI33" si="0">D2-SUM(E2:AH2)</f>
        <v>0</v>
      </c>
    </row>
    <row r="3" spans="1:37" x14ac:dyDescent="0.25">
      <c r="A3" s="125">
        <v>43209</v>
      </c>
      <c r="B3" s="36" t="s">
        <v>251</v>
      </c>
      <c r="C3" s="36">
        <v>877</v>
      </c>
      <c r="D3" s="6">
        <v>20.47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36"/>
      <c r="T3" s="36"/>
      <c r="U3" s="8"/>
      <c r="V3" s="8">
        <f>D3</f>
        <v>20.47</v>
      </c>
      <c r="W3" s="36"/>
      <c r="X3" s="8"/>
      <c r="Y3" s="36"/>
      <c r="Z3" s="36"/>
      <c r="AA3" s="36"/>
      <c r="AB3" s="8"/>
      <c r="AC3" s="36"/>
      <c r="AD3" s="36"/>
      <c r="AE3" s="8"/>
      <c r="AF3" s="8"/>
      <c r="AG3" s="8"/>
      <c r="AH3" s="8"/>
      <c r="AI3" s="89">
        <f t="shared" si="0"/>
        <v>0</v>
      </c>
      <c r="AJ3" s="89"/>
      <c r="AK3" s="89"/>
    </row>
    <row r="4" spans="1:37" x14ac:dyDescent="0.25">
      <c r="A4" s="125">
        <v>43209</v>
      </c>
      <c r="B4" s="36" t="s">
        <v>252</v>
      </c>
      <c r="C4" s="36">
        <v>878</v>
      </c>
      <c r="D4" s="6">
        <v>186</v>
      </c>
      <c r="E4" s="8">
        <v>31</v>
      </c>
      <c r="F4" s="8"/>
      <c r="G4" s="8"/>
      <c r="H4" s="8"/>
      <c r="I4" s="8"/>
      <c r="J4" s="8"/>
      <c r="K4" s="8"/>
      <c r="L4" s="8">
        <f>D4-E4</f>
        <v>155</v>
      </c>
      <c r="M4" s="8"/>
      <c r="N4" s="8"/>
      <c r="O4" s="8"/>
      <c r="P4" s="8"/>
      <c r="Q4" s="8"/>
      <c r="R4" s="8"/>
      <c r="S4" s="36"/>
      <c r="T4" s="36"/>
      <c r="U4" s="8"/>
      <c r="V4" s="8"/>
      <c r="W4" s="36"/>
      <c r="X4" s="8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89">
        <f t="shared" si="0"/>
        <v>0</v>
      </c>
      <c r="AJ4" s="89"/>
      <c r="AK4" s="89"/>
    </row>
    <row r="5" spans="1:37" x14ac:dyDescent="0.25">
      <c r="A5" s="125">
        <v>43217</v>
      </c>
      <c r="B5" s="36" t="s">
        <v>254</v>
      </c>
      <c r="C5" s="36">
        <v>879</v>
      </c>
      <c r="D5" s="6">
        <v>105</v>
      </c>
      <c r="E5" s="8"/>
      <c r="F5" s="8"/>
      <c r="G5" s="8"/>
      <c r="H5" s="8"/>
      <c r="I5" s="8"/>
      <c r="J5" s="8"/>
      <c r="K5" s="8"/>
      <c r="L5" s="8">
        <v>105</v>
      </c>
      <c r="M5" s="8"/>
      <c r="N5" s="8"/>
      <c r="O5" s="8"/>
      <c r="P5" s="8"/>
      <c r="Q5" s="8"/>
      <c r="R5" s="8"/>
      <c r="S5" s="36"/>
      <c r="T5" s="36"/>
      <c r="U5" s="8"/>
      <c r="V5" s="8"/>
      <c r="W5" s="36"/>
      <c r="X5" s="8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89">
        <f t="shared" si="0"/>
        <v>0</v>
      </c>
      <c r="AJ5" s="89"/>
      <c r="AK5" s="89"/>
    </row>
    <row r="6" spans="1:37" x14ac:dyDescent="0.25">
      <c r="A6" s="125">
        <v>43217</v>
      </c>
      <c r="B6" s="36" t="s">
        <v>255</v>
      </c>
      <c r="C6" s="36">
        <v>880</v>
      </c>
      <c r="D6" s="6">
        <v>125</v>
      </c>
      <c r="E6" s="8"/>
      <c r="F6" s="8"/>
      <c r="G6" s="8"/>
      <c r="H6" s="8"/>
      <c r="I6" s="8"/>
      <c r="J6" s="8"/>
      <c r="K6" s="8"/>
      <c r="L6" s="8"/>
      <c r="M6" s="8"/>
      <c r="N6" s="8"/>
      <c r="O6" s="8">
        <f>D6</f>
        <v>125</v>
      </c>
      <c r="P6" s="8"/>
      <c r="Q6" s="8"/>
      <c r="R6" s="8"/>
      <c r="S6" s="36"/>
      <c r="T6" s="36"/>
      <c r="U6" s="8"/>
      <c r="V6" s="8"/>
      <c r="W6" s="36"/>
      <c r="X6" s="8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89">
        <f t="shared" si="0"/>
        <v>0</v>
      </c>
      <c r="AJ6" s="89"/>
      <c r="AK6" s="89"/>
    </row>
    <row r="7" spans="1:37" x14ac:dyDescent="0.25">
      <c r="A7" s="125">
        <v>43221</v>
      </c>
      <c r="B7" s="36" t="s">
        <v>256</v>
      </c>
      <c r="C7" s="36">
        <v>881</v>
      </c>
      <c r="D7" s="43">
        <v>65.900000000000006</v>
      </c>
      <c r="E7" s="37">
        <v>11.99</v>
      </c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36"/>
      <c r="T7" s="36"/>
      <c r="U7" s="8"/>
      <c r="V7" s="8"/>
      <c r="W7" s="36"/>
      <c r="X7" s="8"/>
      <c r="Y7" s="36"/>
      <c r="Z7" s="36"/>
      <c r="AA7" s="36"/>
      <c r="AB7" s="8">
        <f>D7-E7</f>
        <v>53.910000000000004</v>
      </c>
      <c r="AC7" s="36"/>
      <c r="AD7" s="36"/>
      <c r="AE7" s="36"/>
      <c r="AF7" s="36"/>
      <c r="AG7" s="36"/>
      <c r="AH7" s="36"/>
      <c r="AI7" s="89">
        <f t="shared" si="0"/>
        <v>0</v>
      </c>
      <c r="AJ7" s="89"/>
      <c r="AK7" s="89"/>
    </row>
    <row r="8" spans="1:37" x14ac:dyDescent="0.25">
      <c r="A8" s="125">
        <v>43221</v>
      </c>
      <c r="B8" s="36" t="s">
        <v>257</v>
      </c>
      <c r="C8" s="36">
        <v>882</v>
      </c>
      <c r="D8" s="6">
        <v>35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36"/>
      <c r="T8" s="36"/>
      <c r="U8" s="8">
        <f>D8</f>
        <v>35</v>
      </c>
      <c r="V8" s="8"/>
      <c r="W8" s="8"/>
      <c r="X8" s="8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89">
        <f t="shared" si="0"/>
        <v>0</v>
      </c>
      <c r="AJ8" s="89"/>
      <c r="AK8" s="89"/>
    </row>
    <row r="9" spans="1:37" x14ac:dyDescent="0.25">
      <c r="A9" s="125"/>
      <c r="B9" s="36" t="s">
        <v>258</v>
      </c>
      <c r="C9" s="36">
        <v>883</v>
      </c>
      <c r="D9" s="6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36"/>
      <c r="T9" s="36"/>
      <c r="U9" s="8"/>
      <c r="V9" s="8"/>
      <c r="W9" s="8"/>
      <c r="X9" s="8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89">
        <f t="shared" si="0"/>
        <v>0</v>
      </c>
      <c r="AJ9" s="89"/>
      <c r="AK9" s="89"/>
    </row>
    <row r="10" spans="1:37" x14ac:dyDescent="0.25">
      <c r="A10" s="125"/>
      <c r="B10" s="36" t="s">
        <v>258</v>
      </c>
      <c r="C10" s="36">
        <v>884</v>
      </c>
      <c r="D10" s="6"/>
      <c r="E10" s="37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36"/>
      <c r="T10" s="36"/>
      <c r="U10" s="8"/>
      <c r="V10" s="8">
        <f>D10-E10</f>
        <v>0</v>
      </c>
      <c r="W10" s="36"/>
      <c r="X10" s="8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89">
        <f t="shared" si="0"/>
        <v>0</v>
      </c>
      <c r="AJ10" s="89"/>
      <c r="AK10" s="89"/>
    </row>
    <row r="11" spans="1:37" x14ac:dyDescent="0.25">
      <c r="A11" s="125">
        <v>43221</v>
      </c>
      <c r="B11" s="36" t="s">
        <v>259</v>
      </c>
      <c r="C11" s="36">
        <v>885</v>
      </c>
      <c r="D11" s="6">
        <v>290.38</v>
      </c>
      <c r="E11" s="8"/>
      <c r="F11" s="8"/>
      <c r="G11" s="8">
        <f>D11</f>
        <v>290.38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36"/>
      <c r="T11" s="36"/>
      <c r="U11" s="8"/>
      <c r="V11" s="8"/>
      <c r="W11" s="36"/>
      <c r="X11" s="8"/>
      <c r="Y11" s="8"/>
      <c r="Z11" s="36"/>
      <c r="AA11" s="36"/>
      <c r="AB11" s="36"/>
      <c r="AC11" s="36"/>
      <c r="AD11" s="36"/>
      <c r="AE11" s="36"/>
      <c r="AF11" s="36"/>
      <c r="AG11" s="36"/>
      <c r="AH11" s="36"/>
      <c r="AI11" s="89">
        <f t="shared" si="0"/>
        <v>0</v>
      </c>
      <c r="AJ11" s="89"/>
      <c r="AK11" s="89"/>
    </row>
    <row r="12" spans="1:37" x14ac:dyDescent="0.25">
      <c r="A12" s="125">
        <v>43230</v>
      </c>
      <c r="B12" s="36" t="s">
        <v>260</v>
      </c>
      <c r="C12" s="36">
        <v>886</v>
      </c>
      <c r="D12" s="6">
        <v>693.33</v>
      </c>
      <c r="E12" s="8"/>
      <c r="F12" s="8"/>
      <c r="G12" s="8"/>
      <c r="H12" s="8"/>
      <c r="I12" s="8"/>
      <c r="J12" s="8"/>
      <c r="K12" s="8"/>
      <c r="L12" s="8"/>
      <c r="M12" s="8">
        <f>D12</f>
        <v>693.33</v>
      </c>
      <c r="N12" s="8"/>
      <c r="O12" s="8"/>
      <c r="P12" s="8"/>
      <c r="Q12" s="8"/>
      <c r="R12" s="8"/>
      <c r="S12" s="36"/>
      <c r="T12" s="36"/>
      <c r="U12" s="8"/>
      <c r="V12" s="8"/>
      <c r="W12" s="36"/>
      <c r="X12" s="8"/>
      <c r="Y12" s="8"/>
      <c r="Z12" s="36"/>
      <c r="AA12" s="36"/>
      <c r="AB12" s="36"/>
      <c r="AC12" s="36"/>
      <c r="AD12" s="36"/>
      <c r="AE12" s="36"/>
      <c r="AF12" s="36"/>
      <c r="AG12" s="36"/>
      <c r="AH12" s="36"/>
      <c r="AI12" s="89">
        <f t="shared" si="0"/>
        <v>0</v>
      </c>
      <c r="AJ12" s="89"/>
      <c r="AK12" s="89"/>
    </row>
    <row r="13" spans="1:37" x14ac:dyDescent="0.25">
      <c r="A13" s="125"/>
      <c r="B13" s="36"/>
      <c r="C13" s="36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36"/>
      <c r="T13" s="36"/>
      <c r="U13" s="8"/>
      <c r="V13" s="8"/>
      <c r="W13" s="36"/>
      <c r="X13" s="8"/>
      <c r="Y13" s="36"/>
      <c r="Z13" s="36"/>
      <c r="AA13" s="36"/>
      <c r="AB13" s="8"/>
      <c r="AC13" s="36"/>
      <c r="AD13" s="36"/>
      <c r="AE13" s="36"/>
      <c r="AF13" s="36"/>
      <c r="AG13" s="36"/>
      <c r="AH13" s="36"/>
      <c r="AI13" s="89">
        <f t="shared" si="0"/>
        <v>0</v>
      </c>
      <c r="AJ13" s="89"/>
      <c r="AK13" s="89"/>
    </row>
    <row r="14" spans="1:37" x14ac:dyDescent="0.25">
      <c r="A14" s="125"/>
      <c r="B14" s="36"/>
      <c r="C14" s="36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36"/>
      <c r="T14" s="36"/>
      <c r="U14" s="8"/>
      <c r="V14" s="8"/>
      <c r="W14" s="36"/>
      <c r="X14" s="8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89">
        <f t="shared" si="0"/>
        <v>0</v>
      </c>
      <c r="AJ14" s="89"/>
      <c r="AK14" s="89"/>
    </row>
    <row r="15" spans="1:37" x14ac:dyDescent="0.25">
      <c r="A15" s="125"/>
      <c r="B15" s="36"/>
      <c r="C15" s="36"/>
      <c r="D15" s="8"/>
      <c r="E15" s="8"/>
      <c r="F15" s="8"/>
      <c r="G15" s="8"/>
      <c r="H15" s="8"/>
      <c r="I15" s="8"/>
      <c r="J15" s="8"/>
      <c r="K15" s="8"/>
      <c r="L15" s="8"/>
      <c r="M15" s="36"/>
      <c r="N15" s="8"/>
      <c r="O15" s="8"/>
      <c r="P15" s="8"/>
      <c r="Q15" s="8"/>
      <c r="R15" s="8"/>
      <c r="S15" s="36"/>
      <c r="T15" s="36"/>
      <c r="U15" s="8"/>
      <c r="V15" s="8"/>
      <c r="W15" s="36"/>
      <c r="X15" s="8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89">
        <f t="shared" si="0"/>
        <v>0</v>
      </c>
      <c r="AJ15" s="89"/>
      <c r="AK15" s="89"/>
    </row>
    <row r="16" spans="1:37" x14ac:dyDescent="0.25">
      <c r="A16" s="125"/>
      <c r="B16" s="36"/>
      <c r="C16" s="36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36"/>
      <c r="T16" s="36"/>
      <c r="U16" s="8"/>
      <c r="V16" s="8"/>
      <c r="W16" s="36"/>
      <c r="X16" s="8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89">
        <f t="shared" si="0"/>
        <v>0</v>
      </c>
      <c r="AJ16" s="89"/>
      <c r="AK16" s="89"/>
    </row>
    <row r="17" spans="1:37" x14ac:dyDescent="0.25">
      <c r="A17" s="125"/>
      <c r="B17" s="36"/>
      <c r="C17" s="36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36"/>
      <c r="U17" s="8"/>
      <c r="V17" s="8"/>
      <c r="W17" s="36"/>
      <c r="X17" s="8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89">
        <f t="shared" si="0"/>
        <v>0</v>
      </c>
      <c r="AJ17" s="89"/>
      <c r="AK17" s="89"/>
    </row>
    <row r="18" spans="1:37" x14ac:dyDescent="0.25">
      <c r="A18" s="125"/>
      <c r="B18" s="36"/>
      <c r="C18" s="36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36"/>
      <c r="T18" s="36"/>
      <c r="U18" s="8"/>
      <c r="V18" s="8"/>
      <c r="W18" s="36"/>
      <c r="X18" s="8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89">
        <f t="shared" si="0"/>
        <v>0</v>
      </c>
      <c r="AJ18" s="89"/>
      <c r="AK18" s="89"/>
    </row>
    <row r="19" spans="1:37" x14ac:dyDescent="0.25">
      <c r="A19" s="125"/>
      <c r="B19" s="36"/>
      <c r="C19" s="36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36"/>
      <c r="T19" s="36"/>
      <c r="U19" s="8"/>
      <c r="V19" s="8"/>
      <c r="W19" s="36"/>
      <c r="X19" s="8"/>
      <c r="Y19" s="36"/>
      <c r="Z19" s="36"/>
      <c r="AA19" s="36"/>
      <c r="AB19" s="8"/>
      <c r="AC19" s="36"/>
      <c r="AD19" s="36"/>
      <c r="AE19" s="36"/>
      <c r="AF19" s="36"/>
      <c r="AG19" s="36"/>
      <c r="AH19" s="36"/>
      <c r="AI19" s="89">
        <f t="shared" si="0"/>
        <v>0</v>
      </c>
      <c r="AJ19" s="89"/>
      <c r="AK19" s="89"/>
    </row>
    <row r="20" spans="1:37" x14ac:dyDescent="0.25">
      <c r="A20" s="125"/>
      <c r="B20" s="36"/>
      <c r="C20" s="36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36"/>
      <c r="T20" s="36"/>
      <c r="U20" s="8"/>
      <c r="V20" s="8"/>
      <c r="W20" s="36"/>
      <c r="X20" s="8"/>
      <c r="Y20" s="36"/>
      <c r="Z20" s="36"/>
      <c r="AA20" s="36"/>
      <c r="AB20" s="8"/>
      <c r="AC20" s="36"/>
      <c r="AD20" s="36"/>
      <c r="AE20" s="36"/>
      <c r="AF20" s="36"/>
      <c r="AG20" s="36"/>
      <c r="AH20" s="36"/>
      <c r="AI20" s="89">
        <f t="shared" si="0"/>
        <v>0</v>
      </c>
      <c r="AJ20" s="89"/>
      <c r="AK20" s="89"/>
    </row>
    <row r="21" spans="1:37" x14ac:dyDescent="0.25">
      <c r="A21" s="125"/>
      <c r="B21" s="36"/>
      <c r="C21" s="36"/>
      <c r="D21" s="8"/>
      <c r="E21" s="8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89">
        <f t="shared" si="0"/>
        <v>0</v>
      </c>
      <c r="AK21" s="89"/>
    </row>
    <row r="22" spans="1:37" x14ac:dyDescent="0.25">
      <c r="A22" s="125"/>
      <c r="B22" s="36"/>
      <c r="C22" s="36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36"/>
      <c r="T22" s="36"/>
      <c r="U22" s="8"/>
      <c r="V22" s="8"/>
      <c r="W22" s="36"/>
      <c r="X22" s="8"/>
      <c r="Y22" s="36"/>
      <c r="Z22" s="36"/>
      <c r="AA22" s="36"/>
      <c r="AB22" s="8"/>
      <c r="AC22" s="36"/>
      <c r="AD22" s="36"/>
      <c r="AE22" s="36"/>
      <c r="AF22" s="36"/>
      <c r="AG22" s="36"/>
      <c r="AH22" s="36"/>
      <c r="AI22" s="89">
        <f t="shared" si="0"/>
        <v>0</v>
      </c>
      <c r="AJ22" s="89"/>
      <c r="AK22" s="89"/>
    </row>
    <row r="23" spans="1:37" x14ac:dyDescent="0.25">
      <c r="A23" s="125"/>
      <c r="B23" s="36"/>
      <c r="C23" s="36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36"/>
      <c r="T23" s="36"/>
      <c r="U23" s="8"/>
      <c r="V23" s="8"/>
      <c r="W23" s="36"/>
      <c r="X23" s="8"/>
      <c r="Y23" s="36"/>
      <c r="Z23" s="36"/>
      <c r="AA23" s="36"/>
      <c r="AB23" s="8"/>
      <c r="AC23" s="36"/>
      <c r="AD23" s="36"/>
      <c r="AE23" s="36"/>
      <c r="AF23" s="36"/>
      <c r="AG23" s="36"/>
      <c r="AH23" s="36"/>
      <c r="AI23" s="89">
        <f t="shared" si="0"/>
        <v>0</v>
      </c>
      <c r="AJ23" s="89"/>
      <c r="AK23" s="89"/>
    </row>
    <row r="24" spans="1:37" x14ac:dyDescent="0.25">
      <c r="A24" s="125"/>
      <c r="B24" s="36"/>
      <c r="C24" s="36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36"/>
      <c r="T24" s="36"/>
      <c r="U24" s="8"/>
      <c r="V24" s="8"/>
      <c r="W24" s="36"/>
      <c r="X24" s="8"/>
      <c r="Y24" s="36"/>
      <c r="Z24" s="36"/>
      <c r="AA24" s="36"/>
      <c r="AB24" s="8"/>
      <c r="AC24" s="36"/>
      <c r="AD24" s="36"/>
      <c r="AE24" s="36"/>
      <c r="AF24" s="36"/>
      <c r="AG24" s="8"/>
      <c r="AH24" s="8"/>
      <c r="AI24" s="89">
        <f t="shared" si="0"/>
        <v>0</v>
      </c>
      <c r="AJ24" s="89"/>
      <c r="AK24" s="89"/>
    </row>
    <row r="25" spans="1:37" x14ac:dyDescent="0.25">
      <c r="A25" s="125"/>
      <c r="B25" s="36"/>
      <c r="C25" s="36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36"/>
      <c r="T25" s="36"/>
      <c r="U25" s="8"/>
      <c r="V25" s="8"/>
      <c r="W25" s="36"/>
      <c r="X25" s="8"/>
      <c r="Y25" s="36"/>
      <c r="Z25" s="36"/>
      <c r="AA25" s="36"/>
      <c r="AB25" s="8"/>
      <c r="AC25" s="36"/>
      <c r="AD25" s="36"/>
      <c r="AE25" s="36"/>
      <c r="AF25" s="36"/>
      <c r="AG25" s="36"/>
      <c r="AH25" s="36"/>
      <c r="AI25" s="89">
        <f t="shared" si="0"/>
        <v>0</v>
      </c>
      <c r="AJ25" s="89"/>
      <c r="AK25" s="89"/>
    </row>
    <row r="26" spans="1:37" x14ac:dyDescent="0.25">
      <c r="A26" s="125"/>
      <c r="B26" s="36"/>
      <c r="C26" s="36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36"/>
      <c r="T26" s="36"/>
      <c r="U26" s="8"/>
      <c r="V26" s="8"/>
      <c r="W26" s="36"/>
      <c r="X26" s="8"/>
      <c r="Y26" s="36"/>
      <c r="Z26" s="36"/>
      <c r="AA26" s="36"/>
      <c r="AB26" s="8"/>
      <c r="AC26" s="36"/>
      <c r="AD26" s="36"/>
      <c r="AE26" s="36"/>
      <c r="AF26" s="36"/>
      <c r="AG26" s="36"/>
      <c r="AH26" s="36"/>
      <c r="AI26" s="89">
        <f t="shared" si="0"/>
        <v>0</v>
      </c>
      <c r="AJ26" s="89"/>
      <c r="AK26" s="89"/>
    </row>
    <row r="27" spans="1:37" x14ac:dyDescent="0.25">
      <c r="A27" s="125"/>
      <c r="B27" s="36"/>
      <c r="C27" s="36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36"/>
      <c r="T27" s="36"/>
      <c r="U27" s="8"/>
      <c r="V27" s="8"/>
      <c r="W27" s="36"/>
      <c r="X27" s="8"/>
      <c r="Y27" s="36"/>
      <c r="Z27" s="36"/>
      <c r="AA27" s="36"/>
      <c r="AB27" s="8"/>
      <c r="AC27" s="36"/>
      <c r="AD27" s="36"/>
      <c r="AE27" s="36"/>
      <c r="AF27" s="36"/>
      <c r="AG27" s="36"/>
      <c r="AH27" s="36"/>
      <c r="AI27" s="89">
        <f t="shared" si="0"/>
        <v>0</v>
      </c>
      <c r="AJ27" s="89"/>
      <c r="AK27" s="89"/>
    </row>
    <row r="28" spans="1:37" x14ac:dyDescent="0.25">
      <c r="A28" s="125"/>
      <c r="B28" s="36"/>
      <c r="C28" s="36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36"/>
      <c r="U28" s="8"/>
      <c r="V28" s="8"/>
      <c r="W28" s="36"/>
      <c r="X28" s="8"/>
      <c r="Y28" s="36"/>
      <c r="Z28" s="36"/>
      <c r="AA28" s="36"/>
      <c r="AB28" s="8"/>
      <c r="AC28" s="36"/>
      <c r="AD28" s="36"/>
      <c r="AE28" s="36"/>
      <c r="AF28" s="36"/>
      <c r="AG28" s="36"/>
      <c r="AH28" s="36"/>
      <c r="AI28" s="89">
        <f t="shared" si="0"/>
        <v>0</v>
      </c>
      <c r="AJ28" s="89"/>
      <c r="AK28" s="89"/>
    </row>
    <row r="29" spans="1:37" x14ac:dyDescent="0.25">
      <c r="A29" s="125"/>
      <c r="B29" s="36"/>
      <c r="C29" s="36"/>
      <c r="D29" s="8"/>
      <c r="E29" s="8"/>
      <c r="F29" s="8"/>
      <c r="G29" s="8"/>
      <c r="H29" s="8"/>
      <c r="I29" s="8"/>
      <c r="J29" s="8"/>
      <c r="K29" s="8"/>
      <c r="L29" s="8"/>
      <c r="M29" s="36"/>
      <c r="N29" s="8"/>
      <c r="O29" s="8"/>
      <c r="P29" s="8"/>
      <c r="Q29" s="8"/>
      <c r="R29" s="8"/>
      <c r="S29" s="36"/>
      <c r="T29" s="36"/>
      <c r="U29" s="8"/>
      <c r="V29" s="8"/>
      <c r="W29" s="36"/>
      <c r="X29" s="8"/>
      <c r="Y29" s="36"/>
      <c r="Z29" s="36"/>
      <c r="AA29" s="36"/>
      <c r="AB29" s="8"/>
      <c r="AC29" s="36"/>
      <c r="AD29" s="36"/>
      <c r="AE29" s="36"/>
      <c r="AF29" s="36"/>
      <c r="AG29" s="36"/>
      <c r="AH29" s="36"/>
      <c r="AI29" s="89">
        <f t="shared" si="0"/>
        <v>0</v>
      </c>
      <c r="AJ29" s="89"/>
      <c r="AK29" s="89"/>
    </row>
    <row r="30" spans="1:37" x14ac:dyDescent="0.25">
      <c r="A30" s="125"/>
      <c r="B30" s="36"/>
      <c r="C30" s="36"/>
      <c r="D30" s="8"/>
      <c r="E30" s="8"/>
      <c r="F30" s="8"/>
      <c r="G30" s="8"/>
      <c r="H30" s="8"/>
      <c r="I30" s="8"/>
      <c r="J30" s="8"/>
      <c r="K30" s="8"/>
      <c r="L30" s="8"/>
      <c r="M30" s="36"/>
      <c r="N30" s="8"/>
      <c r="O30" s="8"/>
      <c r="P30" s="8"/>
      <c r="Q30" s="8"/>
      <c r="R30" s="8"/>
      <c r="S30" s="36"/>
      <c r="T30" s="36"/>
      <c r="U30" s="8"/>
      <c r="V30" s="8"/>
      <c r="W30" s="36"/>
      <c r="X30" s="8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89">
        <f t="shared" si="0"/>
        <v>0</v>
      </c>
      <c r="AJ30" s="89"/>
      <c r="AK30" s="89"/>
    </row>
    <row r="31" spans="1:37" x14ac:dyDescent="0.25">
      <c r="A31" s="125"/>
      <c r="B31" s="36"/>
      <c r="C31" s="36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36"/>
      <c r="T31" s="36"/>
      <c r="U31" s="8"/>
      <c r="V31" s="8"/>
      <c r="W31" s="36"/>
      <c r="X31" s="8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89">
        <f t="shared" si="0"/>
        <v>0</v>
      </c>
      <c r="AJ31" s="89"/>
      <c r="AK31" s="89"/>
    </row>
    <row r="32" spans="1:37" x14ac:dyDescent="0.25">
      <c r="A32" s="125"/>
      <c r="B32" s="36"/>
      <c r="C32" s="36"/>
      <c r="D32" s="3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36"/>
      <c r="T32" s="36"/>
      <c r="U32" s="8"/>
      <c r="V32" s="8"/>
      <c r="W32" s="36"/>
      <c r="X32" s="8"/>
      <c r="Y32" s="36"/>
      <c r="Z32" s="36"/>
      <c r="AA32" s="36"/>
      <c r="AB32" s="8"/>
      <c r="AC32" s="36"/>
      <c r="AD32" s="36"/>
      <c r="AE32" s="36"/>
      <c r="AF32" s="36"/>
      <c r="AG32" s="36"/>
      <c r="AH32" s="36"/>
      <c r="AI32" s="89">
        <f t="shared" si="0"/>
        <v>0</v>
      </c>
      <c r="AJ32" s="89"/>
      <c r="AK32" s="89"/>
    </row>
    <row r="33" spans="1:37" x14ac:dyDescent="0.25">
      <c r="A33" s="125"/>
      <c r="B33" s="36"/>
      <c r="C33" s="36"/>
      <c r="D33" s="37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36"/>
      <c r="T33" s="36"/>
      <c r="U33" s="8"/>
      <c r="V33" s="8"/>
      <c r="W33" s="36"/>
      <c r="X33" s="8"/>
      <c r="Y33" s="36"/>
      <c r="Z33" s="36"/>
      <c r="AA33" s="36"/>
      <c r="AB33" s="8"/>
      <c r="AC33" s="36"/>
      <c r="AD33" s="36"/>
      <c r="AE33" s="36"/>
      <c r="AF33" s="36"/>
      <c r="AG33" s="36"/>
      <c r="AH33" s="36"/>
      <c r="AI33" s="89">
        <f t="shared" si="0"/>
        <v>0</v>
      </c>
      <c r="AJ33" s="89"/>
      <c r="AK33" s="89"/>
    </row>
    <row r="34" spans="1:37" x14ac:dyDescent="0.25">
      <c r="A34" s="125"/>
      <c r="B34" s="36"/>
      <c r="C34" s="36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36"/>
      <c r="T34" s="36"/>
      <c r="U34" s="8"/>
      <c r="V34" s="8"/>
      <c r="W34" s="36"/>
      <c r="X34" s="8"/>
      <c r="Y34" s="36"/>
      <c r="Z34" s="36"/>
      <c r="AA34" s="36"/>
      <c r="AB34" s="8"/>
      <c r="AC34" s="36"/>
      <c r="AD34" s="36"/>
      <c r="AE34" s="36"/>
      <c r="AF34" s="36"/>
      <c r="AG34" s="36"/>
      <c r="AH34" s="36"/>
      <c r="AI34" s="89">
        <f t="shared" ref="AI34:AI65" si="1">D34-SUM(E34:AH34)</f>
        <v>0</v>
      </c>
      <c r="AJ34" s="89"/>
      <c r="AK34" s="89"/>
    </row>
    <row r="35" spans="1:37" x14ac:dyDescent="0.25">
      <c r="A35" s="125"/>
      <c r="B35" s="36"/>
      <c r="C35" s="36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36"/>
      <c r="T35" s="36"/>
      <c r="U35" s="8"/>
      <c r="V35" s="8"/>
      <c r="W35" s="36"/>
      <c r="X35" s="8"/>
      <c r="Y35" s="36"/>
      <c r="Z35" s="36"/>
      <c r="AA35" s="36"/>
      <c r="AB35" s="8"/>
      <c r="AC35" s="36"/>
      <c r="AD35" s="36"/>
      <c r="AE35" s="36"/>
      <c r="AF35" s="36"/>
      <c r="AG35" s="36"/>
      <c r="AH35" s="36"/>
      <c r="AI35" s="89">
        <f t="shared" si="1"/>
        <v>0</v>
      </c>
      <c r="AJ35" s="89"/>
      <c r="AK35" s="89"/>
    </row>
    <row r="36" spans="1:37" x14ac:dyDescent="0.25">
      <c r="A36" s="125"/>
      <c r="B36" s="36"/>
      <c r="C36" s="36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36"/>
      <c r="T36" s="36"/>
      <c r="U36" s="8"/>
      <c r="V36" s="8"/>
      <c r="W36" s="8"/>
      <c r="X36" s="8"/>
      <c r="Y36" s="36"/>
      <c r="Z36" s="36"/>
      <c r="AA36" s="36"/>
      <c r="AB36" s="8"/>
      <c r="AC36" s="36"/>
      <c r="AD36" s="8"/>
      <c r="AE36" s="36"/>
      <c r="AF36" s="36"/>
      <c r="AG36" s="36"/>
      <c r="AH36" s="36"/>
      <c r="AI36" s="89">
        <f t="shared" si="1"/>
        <v>0</v>
      </c>
      <c r="AJ36" s="89"/>
      <c r="AK36" s="89"/>
    </row>
    <row r="37" spans="1:37" x14ac:dyDescent="0.25">
      <c r="A37" s="125"/>
      <c r="B37" s="36"/>
      <c r="C37" s="36"/>
      <c r="D37" s="8"/>
      <c r="E37" s="8"/>
      <c r="F37" s="8"/>
      <c r="G37" s="8"/>
      <c r="H37" s="8"/>
      <c r="I37" s="8"/>
      <c r="J37" s="8"/>
      <c r="K37" s="8"/>
      <c r="L37" s="8"/>
      <c r="M37" s="8"/>
      <c r="N37" s="36"/>
      <c r="O37" s="8"/>
      <c r="P37" s="8"/>
      <c r="Q37" s="8"/>
      <c r="R37" s="8"/>
      <c r="S37" s="36"/>
      <c r="T37" s="36"/>
      <c r="U37" s="8"/>
      <c r="V37" s="8"/>
      <c r="W37" s="36"/>
      <c r="X37" s="36"/>
      <c r="Y37" s="36"/>
      <c r="Z37" s="36"/>
      <c r="AA37" s="36"/>
      <c r="AB37" s="8"/>
      <c r="AC37" s="36"/>
      <c r="AD37" s="36"/>
      <c r="AE37" s="36"/>
      <c r="AF37" s="36"/>
      <c r="AG37" s="36"/>
      <c r="AH37" s="8"/>
      <c r="AI37" s="89">
        <f t="shared" si="1"/>
        <v>0</v>
      </c>
      <c r="AJ37" s="89"/>
      <c r="AK37" s="89"/>
    </row>
    <row r="38" spans="1:37" ht="15" customHeight="1" x14ac:dyDescent="0.25">
      <c r="A38" s="125"/>
      <c r="B38" s="36"/>
      <c r="C38" s="36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36"/>
      <c r="T38" s="36"/>
      <c r="U38" s="8"/>
      <c r="V38" s="8"/>
      <c r="W38" s="36"/>
      <c r="X38" s="8"/>
      <c r="Y38" s="36"/>
      <c r="Z38" s="36"/>
      <c r="AA38" s="36"/>
      <c r="AB38" s="8"/>
      <c r="AC38" s="36"/>
      <c r="AD38" s="36"/>
      <c r="AE38" s="36"/>
      <c r="AF38" s="36"/>
      <c r="AG38" s="36"/>
      <c r="AH38" s="36"/>
      <c r="AI38" s="89">
        <f t="shared" si="1"/>
        <v>0</v>
      </c>
      <c r="AJ38" s="89"/>
      <c r="AK38" s="89"/>
    </row>
    <row r="39" spans="1:37" ht="15" customHeight="1" x14ac:dyDescent="0.25">
      <c r="A39" s="125"/>
      <c r="B39" s="36"/>
      <c r="C39" s="36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36"/>
      <c r="T39" s="36"/>
      <c r="U39" s="8"/>
      <c r="V39" s="8"/>
      <c r="W39" s="36"/>
      <c r="X39" s="8"/>
      <c r="Y39" s="36"/>
      <c r="Z39" s="36"/>
      <c r="AA39" s="36"/>
      <c r="AB39" s="8"/>
      <c r="AC39" s="36"/>
      <c r="AD39" s="36"/>
      <c r="AE39" s="36"/>
      <c r="AF39" s="36"/>
      <c r="AG39" s="36"/>
      <c r="AH39" s="36"/>
      <c r="AI39" s="89">
        <f t="shared" si="1"/>
        <v>0</v>
      </c>
      <c r="AJ39" s="89"/>
      <c r="AK39" s="89"/>
    </row>
    <row r="40" spans="1:37" x14ac:dyDescent="0.25">
      <c r="A40" s="125"/>
      <c r="B40" s="36"/>
      <c r="C40" s="36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36"/>
      <c r="T40" s="36"/>
      <c r="U40" s="8"/>
      <c r="V40" s="8"/>
      <c r="W40" s="36"/>
      <c r="X40" s="8"/>
      <c r="Y40" s="36"/>
      <c r="Z40" s="36"/>
      <c r="AA40" s="36"/>
      <c r="AB40" s="8"/>
      <c r="AC40" s="36"/>
      <c r="AD40" s="36"/>
      <c r="AE40" s="36"/>
      <c r="AF40" s="36"/>
      <c r="AG40" s="36"/>
      <c r="AH40" s="36"/>
      <c r="AI40" s="89">
        <f t="shared" si="1"/>
        <v>0</v>
      </c>
      <c r="AJ40" s="89"/>
      <c r="AK40" s="89"/>
    </row>
    <row r="41" spans="1:37" x14ac:dyDescent="0.25">
      <c r="A41" s="125"/>
      <c r="B41" s="36"/>
      <c r="C41" s="36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36"/>
      <c r="T41" s="36"/>
      <c r="U41" s="8"/>
      <c r="V41" s="8"/>
      <c r="W41" s="36"/>
      <c r="X41" s="8"/>
      <c r="Y41" s="36"/>
      <c r="Z41" s="36"/>
      <c r="AA41" s="36"/>
      <c r="AB41" s="8"/>
      <c r="AC41" s="36"/>
      <c r="AD41" s="36"/>
      <c r="AE41" s="36"/>
      <c r="AF41" s="36"/>
      <c r="AG41" s="36"/>
      <c r="AH41" s="36"/>
      <c r="AI41" s="89">
        <f t="shared" si="1"/>
        <v>0</v>
      </c>
      <c r="AJ41" s="89"/>
      <c r="AK41" s="89"/>
    </row>
    <row r="42" spans="1:37" ht="15" customHeight="1" x14ac:dyDescent="0.25">
      <c r="A42" s="125"/>
      <c r="B42" s="36"/>
      <c r="C42" s="36"/>
      <c r="D42" s="37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36"/>
      <c r="T42" s="36"/>
      <c r="U42" s="8"/>
      <c r="V42" s="8"/>
      <c r="W42" s="36"/>
      <c r="X42" s="8"/>
      <c r="Y42" s="36"/>
      <c r="Z42" s="36"/>
      <c r="AA42" s="36"/>
      <c r="AB42" s="8"/>
      <c r="AC42" s="36"/>
      <c r="AD42" s="36"/>
      <c r="AE42" s="36"/>
      <c r="AF42" s="36"/>
      <c r="AG42" s="36"/>
      <c r="AH42" s="36"/>
      <c r="AI42" s="89">
        <f t="shared" si="1"/>
        <v>0</v>
      </c>
      <c r="AJ42" s="89"/>
      <c r="AK42" s="89"/>
    </row>
    <row r="43" spans="1:37" ht="15" customHeight="1" x14ac:dyDescent="0.25">
      <c r="A43" s="125"/>
      <c r="B43" s="36"/>
      <c r="C43" s="36"/>
      <c r="D43" s="37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36"/>
      <c r="T43" s="36"/>
      <c r="U43" s="8"/>
      <c r="V43" s="8"/>
      <c r="W43" s="36"/>
      <c r="X43" s="8"/>
      <c r="Y43" s="36"/>
      <c r="Z43" s="36"/>
      <c r="AA43" s="36"/>
      <c r="AB43" s="8"/>
      <c r="AC43" s="36"/>
      <c r="AD43" s="36"/>
      <c r="AE43" s="36"/>
      <c r="AF43" s="36"/>
      <c r="AG43" s="36"/>
      <c r="AH43" s="36"/>
      <c r="AI43" s="89">
        <f t="shared" si="1"/>
        <v>0</v>
      </c>
      <c r="AJ43" s="89"/>
      <c r="AK43" s="89"/>
    </row>
    <row r="44" spans="1:37" x14ac:dyDescent="0.25">
      <c r="A44" s="125"/>
      <c r="B44" s="36"/>
      <c r="C44" s="36"/>
      <c r="D44" s="37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36"/>
      <c r="T44" s="36"/>
      <c r="U44" s="8"/>
      <c r="V44" s="8"/>
      <c r="W44" s="36"/>
      <c r="X44" s="8"/>
      <c r="Y44" s="36"/>
      <c r="Z44" s="36"/>
      <c r="AA44" s="36"/>
      <c r="AB44" s="8"/>
      <c r="AC44" s="36"/>
      <c r="AD44" s="36"/>
      <c r="AE44" s="36"/>
      <c r="AF44" s="36"/>
      <c r="AG44" s="36"/>
      <c r="AH44" s="36"/>
      <c r="AI44" s="89">
        <f t="shared" si="1"/>
        <v>0</v>
      </c>
      <c r="AJ44" s="89"/>
      <c r="AK44" s="89"/>
    </row>
    <row r="45" spans="1:37" x14ac:dyDescent="0.25">
      <c r="A45" s="125"/>
      <c r="B45" s="36"/>
      <c r="C45" s="36"/>
      <c r="D45" s="37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36"/>
      <c r="T45" s="36"/>
      <c r="U45" s="8"/>
      <c r="V45" s="8"/>
      <c r="W45" s="36"/>
      <c r="X45" s="8"/>
      <c r="Y45" s="36"/>
      <c r="Z45" s="36"/>
      <c r="AA45" s="36"/>
      <c r="AB45" s="8"/>
      <c r="AC45" s="36"/>
      <c r="AD45" s="36"/>
      <c r="AE45" s="36"/>
      <c r="AF45" s="36"/>
      <c r="AG45" s="36"/>
      <c r="AH45" s="36"/>
      <c r="AI45" s="89">
        <f t="shared" si="1"/>
        <v>0</v>
      </c>
      <c r="AJ45" s="89"/>
      <c r="AK45" s="89"/>
    </row>
    <row r="46" spans="1:37" ht="15" customHeight="1" x14ac:dyDescent="0.25">
      <c r="A46" s="125"/>
      <c r="B46" s="36"/>
      <c r="C46" s="36"/>
      <c r="D46" s="37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36"/>
      <c r="T46" s="36"/>
      <c r="U46" s="8"/>
      <c r="V46" s="8"/>
      <c r="W46" s="36"/>
      <c r="X46" s="8"/>
      <c r="Y46" s="36"/>
      <c r="Z46" s="36"/>
      <c r="AA46" s="36"/>
      <c r="AB46" s="8"/>
      <c r="AC46" s="36"/>
      <c r="AD46" s="36"/>
      <c r="AE46" s="36"/>
      <c r="AF46" s="36"/>
      <c r="AG46" s="36"/>
      <c r="AH46" s="36"/>
      <c r="AI46" s="89">
        <f t="shared" si="1"/>
        <v>0</v>
      </c>
      <c r="AJ46" s="89"/>
      <c r="AK46" s="89"/>
    </row>
    <row r="47" spans="1:37" ht="15" customHeight="1" x14ac:dyDescent="0.25">
      <c r="A47" s="125"/>
      <c r="B47" s="36"/>
      <c r="C47" s="36"/>
      <c r="D47" s="95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36"/>
      <c r="T47" s="36"/>
      <c r="U47" s="8"/>
      <c r="V47" s="8"/>
      <c r="W47" s="36"/>
      <c r="X47" s="8"/>
      <c r="Y47" s="36"/>
      <c r="Z47" s="36"/>
      <c r="AA47" s="36"/>
      <c r="AB47" s="8"/>
      <c r="AC47" s="36"/>
      <c r="AD47" s="36"/>
      <c r="AE47" s="36"/>
      <c r="AF47" s="36"/>
      <c r="AG47" s="36"/>
      <c r="AH47" s="36"/>
      <c r="AI47" s="89">
        <f t="shared" si="1"/>
        <v>0</v>
      </c>
      <c r="AJ47" s="89"/>
      <c r="AK47" s="89"/>
    </row>
    <row r="48" spans="1:37" ht="15" customHeight="1" x14ac:dyDescent="0.25">
      <c r="A48" s="125"/>
      <c r="B48" s="36"/>
      <c r="C48" s="36"/>
      <c r="D48" s="37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36"/>
      <c r="T48" s="36"/>
      <c r="U48" s="8"/>
      <c r="V48" s="8"/>
      <c r="W48" s="36"/>
      <c r="X48" s="8"/>
      <c r="Y48" s="36"/>
      <c r="Z48" s="36"/>
      <c r="AA48" s="36"/>
      <c r="AB48" s="8"/>
      <c r="AC48" s="36"/>
      <c r="AD48" s="36"/>
      <c r="AE48" s="36"/>
      <c r="AF48" s="36"/>
      <c r="AG48" s="36"/>
      <c r="AH48" s="36"/>
      <c r="AI48" s="89">
        <f t="shared" si="1"/>
        <v>0</v>
      </c>
      <c r="AJ48" s="89"/>
      <c r="AK48" s="89"/>
    </row>
    <row r="49" spans="1:37" x14ac:dyDescent="0.25">
      <c r="A49" s="125"/>
      <c r="B49" s="36"/>
      <c r="C49" s="36"/>
      <c r="D49" s="37"/>
      <c r="E49" s="8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8"/>
      <c r="R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8"/>
      <c r="AG49" s="8"/>
      <c r="AH49" s="8"/>
      <c r="AI49" s="89">
        <f t="shared" si="1"/>
        <v>0</v>
      </c>
      <c r="AK49" s="89"/>
    </row>
    <row r="50" spans="1:37" ht="15" customHeight="1" x14ac:dyDescent="0.25">
      <c r="A50" s="125"/>
      <c r="B50" s="36"/>
      <c r="C50" s="36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36"/>
      <c r="U50" s="8"/>
      <c r="V50" s="8"/>
      <c r="W50" s="36"/>
      <c r="X50" s="8"/>
      <c r="Y50" s="36"/>
      <c r="Z50" s="36"/>
      <c r="AA50" s="36"/>
      <c r="AB50" s="8"/>
      <c r="AC50" s="36"/>
      <c r="AD50" s="36"/>
      <c r="AE50" s="36"/>
      <c r="AF50" s="8"/>
      <c r="AG50" s="36"/>
      <c r="AH50" s="36"/>
      <c r="AI50" s="89">
        <f t="shared" si="1"/>
        <v>0</v>
      </c>
      <c r="AJ50" s="89"/>
      <c r="AK50" s="89"/>
    </row>
    <row r="51" spans="1:37" ht="15" customHeight="1" x14ac:dyDescent="0.25">
      <c r="A51" s="125"/>
      <c r="B51" s="36"/>
      <c r="C51" s="36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36"/>
      <c r="U51" s="8"/>
      <c r="V51" s="8"/>
      <c r="W51" s="36"/>
      <c r="X51" s="8"/>
      <c r="Y51" s="36"/>
      <c r="Z51" s="36"/>
      <c r="AA51" s="36"/>
      <c r="AB51" s="8"/>
      <c r="AC51" s="36"/>
      <c r="AD51" s="36"/>
      <c r="AE51" s="36"/>
      <c r="AF51" s="36"/>
      <c r="AG51" s="36"/>
      <c r="AH51" s="36"/>
      <c r="AI51" s="89">
        <f t="shared" si="1"/>
        <v>0</v>
      </c>
      <c r="AJ51" s="89"/>
      <c r="AK51" s="89"/>
    </row>
    <row r="52" spans="1:37" ht="15" customHeight="1" x14ac:dyDescent="0.25">
      <c r="A52" s="125"/>
      <c r="B52" s="36"/>
      <c r="C52" s="36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36"/>
      <c r="U52" s="8"/>
      <c r="V52" s="8"/>
      <c r="W52" s="36"/>
      <c r="X52" s="8"/>
      <c r="Y52" s="36"/>
      <c r="Z52" s="36"/>
      <c r="AA52" s="36"/>
      <c r="AB52" s="8"/>
      <c r="AC52" s="36"/>
      <c r="AD52" s="36"/>
      <c r="AE52" s="36"/>
      <c r="AF52" s="36"/>
      <c r="AG52" s="36"/>
      <c r="AH52" s="36"/>
      <c r="AI52" s="89">
        <f t="shared" si="1"/>
        <v>0</v>
      </c>
      <c r="AJ52" s="89"/>
      <c r="AK52" s="89"/>
    </row>
    <row r="53" spans="1:37" ht="15" customHeight="1" x14ac:dyDescent="0.25">
      <c r="A53" s="125"/>
      <c r="B53" s="36"/>
      <c r="C53" s="36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36"/>
      <c r="T53" s="36"/>
      <c r="U53" s="8"/>
      <c r="V53" s="8"/>
      <c r="W53" s="36"/>
      <c r="X53" s="8"/>
      <c r="Y53" s="36"/>
      <c r="Z53" s="36"/>
      <c r="AA53" s="36"/>
      <c r="AB53" s="8"/>
      <c r="AC53" s="36"/>
      <c r="AD53" s="36"/>
      <c r="AE53" s="36"/>
      <c r="AF53" s="36"/>
      <c r="AG53" s="36"/>
      <c r="AH53" s="36"/>
      <c r="AI53" s="89">
        <f t="shared" si="1"/>
        <v>0</v>
      </c>
      <c r="AJ53" s="89"/>
      <c r="AK53" s="89"/>
    </row>
    <row r="54" spans="1:37" ht="15" customHeight="1" x14ac:dyDescent="0.25">
      <c r="A54" s="125"/>
      <c r="B54" s="36"/>
      <c r="C54" s="36"/>
      <c r="D54" s="8"/>
      <c r="E54" s="37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36"/>
      <c r="U54" s="8"/>
      <c r="V54" s="8"/>
      <c r="W54" s="36"/>
      <c r="X54" s="8"/>
      <c r="Y54" s="36"/>
      <c r="Z54" s="36"/>
      <c r="AA54" s="36"/>
      <c r="AB54" s="8"/>
      <c r="AC54" s="36"/>
      <c r="AD54" s="36"/>
      <c r="AE54" s="36"/>
      <c r="AF54" s="36"/>
      <c r="AG54" s="36"/>
      <c r="AH54" s="36"/>
      <c r="AI54" s="89">
        <f t="shared" si="1"/>
        <v>0</v>
      </c>
      <c r="AJ54" s="89"/>
      <c r="AK54" s="89"/>
    </row>
    <row r="55" spans="1:37" ht="15" customHeight="1" x14ac:dyDescent="0.25">
      <c r="A55" s="125"/>
      <c r="B55" s="36"/>
      <c r="C55" s="36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36"/>
      <c r="U55" s="8"/>
      <c r="V55" s="8"/>
      <c r="W55" s="36"/>
      <c r="X55" s="8"/>
      <c r="Y55" s="36"/>
      <c r="Z55" s="36"/>
      <c r="AA55" s="36"/>
      <c r="AB55" s="8"/>
      <c r="AC55" s="36"/>
      <c r="AD55" s="36"/>
      <c r="AE55" s="36"/>
      <c r="AF55" s="36"/>
      <c r="AG55" s="36"/>
      <c r="AH55" s="36"/>
      <c r="AI55" s="89">
        <f t="shared" si="1"/>
        <v>0</v>
      </c>
      <c r="AJ55" s="89"/>
      <c r="AK55" s="89"/>
    </row>
    <row r="56" spans="1:37" ht="15" customHeight="1" x14ac:dyDescent="0.25">
      <c r="A56" s="125"/>
      <c r="B56" s="36"/>
      <c r="C56" s="36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36"/>
      <c r="U56" s="8"/>
      <c r="V56" s="8"/>
      <c r="W56" s="36"/>
      <c r="X56" s="8"/>
      <c r="Y56" s="36"/>
      <c r="Z56" s="36"/>
      <c r="AA56" s="36"/>
      <c r="AB56" s="8"/>
      <c r="AC56" s="36"/>
      <c r="AD56" s="36"/>
      <c r="AE56" s="36"/>
      <c r="AF56" s="36"/>
      <c r="AG56" s="36"/>
      <c r="AH56" s="36"/>
      <c r="AI56" s="89">
        <f t="shared" si="1"/>
        <v>0</v>
      </c>
      <c r="AJ56" s="89"/>
      <c r="AK56" s="89"/>
    </row>
    <row r="57" spans="1:37" ht="15" customHeight="1" x14ac:dyDescent="0.25">
      <c r="A57" s="125"/>
      <c r="B57" s="36"/>
      <c r="C57" s="36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36"/>
      <c r="T57" s="36"/>
      <c r="U57" s="8"/>
      <c r="V57" s="8"/>
      <c r="W57" s="36"/>
      <c r="X57" s="8"/>
      <c r="Y57" s="36"/>
      <c r="Z57" s="36"/>
      <c r="AA57" s="36"/>
      <c r="AB57" s="8"/>
      <c r="AC57" s="36"/>
      <c r="AD57" s="36"/>
      <c r="AE57" s="36"/>
      <c r="AF57" s="36"/>
      <c r="AG57" s="36"/>
      <c r="AH57" s="36"/>
      <c r="AI57" s="89">
        <f t="shared" si="1"/>
        <v>0</v>
      </c>
      <c r="AJ57" s="89"/>
      <c r="AK57" s="89"/>
    </row>
    <row r="58" spans="1:37" ht="15" customHeight="1" x14ac:dyDescent="0.25">
      <c r="A58" s="125"/>
      <c r="B58" s="36"/>
      <c r="C58" s="36"/>
      <c r="D58" s="5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36"/>
      <c r="T58" s="36"/>
      <c r="U58" s="8"/>
      <c r="V58" s="8"/>
      <c r="W58" s="36"/>
      <c r="X58" s="8"/>
      <c r="Y58" s="36"/>
      <c r="Z58" s="36"/>
      <c r="AA58" s="36"/>
      <c r="AB58" s="8"/>
      <c r="AC58" s="36"/>
      <c r="AD58" s="36"/>
      <c r="AE58" s="36"/>
      <c r="AF58" s="36"/>
      <c r="AG58" s="36"/>
      <c r="AH58" s="36"/>
      <c r="AI58" s="89">
        <f t="shared" si="1"/>
        <v>0</v>
      </c>
      <c r="AJ58" s="89"/>
      <c r="AK58" s="89"/>
    </row>
    <row r="59" spans="1:37" ht="15" customHeight="1" x14ac:dyDescent="0.25">
      <c r="A59" s="125"/>
      <c r="B59" s="36"/>
      <c r="C59" s="36"/>
      <c r="D59" s="37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36"/>
      <c r="T59" s="36"/>
      <c r="U59" s="8"/>
      <c r="V59" s="8"/>
      <c r="W59" s="36"/>
      <c r="X59" s="8"/>
      <c r="Y59" s="36"/>
      <c r="Z59" s="36"/>
      <c r="AA59" s="36"/>
      <c r="AB59" s="8"/>
      <c r="AC59" s="36"/>
      <c r="AD59" s="36"/>
      <c r="AE59" s="36"/>
      <c r="AF59" s="36"/>
      <c r="AG59" s="36"/>
      <c r="AH59" s="36"/>
      <c r="AI59" s="89">
        <f t="shared" si="1"/>
        <v>0</v>
      </c>
      <c r="AJ59" s="89"/>
      <c r="AK59" s="89"/>
    </row>
    <row r="60" spans="1:37" x14ac:dyDescent="0.25">
      <c r="A60" s="125"/>
      <c r="B60" s="36"/>
      <c r="C60" s="36"/>
      <c r="D60" s="37"/>
      <c r="E60" s="37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36"/>
      <c r="T60" s="36"/>
      <c r="U60" s="8"/>
      <c r="V60" s="8"/>
      <c r="W60" s="36"/>
      <c r="X60" s="8"/>
      <c r="Y60" s="36"/>
      <c r="Z60" s="36"/>
      <c r="AA60" s="36"/>
      <c r="AB60" s="8"/>
      <c r="AC60" s="36"/>
      <c r="AD60" s="36"/>
      <c r="AE60" s="36"/>
      <c r="AF60" s="36"/>
      <c r="AG60" s="36"/>
      <c r="AH60" s="36"/>
      <c r="AI60" s="89">
        <f t="shared" si="1"/>
        <v>0</v>
      </c>
      <c r="AJ60" s="89"/>
      <c r="AK60" s="89"/>
    </row>
    <row r="61" spans="1:37" ht="15" customHeight="1" x14ac:dyDescent="0.25">
      <c r="A61" s="125"/>
      <c r="B61" s="36"/>
      <c r="C61" s="36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36"/>
      <c r="T61" s="36"/>
      <c r="U61" s="8"/>
      <c r="V61" s="8"/>
      <c r="W61" s="36"/>
      <c r="X61" s="8"/>
      <c r="Y61" s="36"/>
      <c r="Z61" s="36"/>
      <c r="AA61" s="36"/>
      <c r="AB61" s="8"/>
      <c r="AC61" s="36"/>
      <c r="AD61" s="36"/>
      <c r="AE61" s="36"/>
      <c r="AF61" s="36"/>
      <c r="AG61" s="36"/>
      <c r="AH61" s="36"/>
      <c r="AI61" s="89">
        <f t="shared" si="1"/>
        <v>0</v>
      </c>
      <c r="AJ61" s="89"/>
      <c r="AK61" s="89"/>
    </row>
    <row r="62" spans="1:37" ht="15" customHeight="1" x14ac:dyDescent="0.25">
      <c r="A62" s="125"/>
      <c r="B62" s="36"/>
      <c r="C62" s="36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36"/>
      <c r="U62" s="8"/>
      <c r="V62" s="8"/>
      <c r="W62" s="36"/>
      <c r="X62" s="8"/>
      <c r="Y62" s="36"/>
      <c r="Z62" s="36"/>
      <c r="AA62" s="36"/>
      <c r="AB62" s="8"/>
      <c r="AC62" s="36"/>
      <c r="AD62" s="36"/>
      <c r="AE62" s="36"/>
      <c r="AF62" s="36"/>
      <c r="AG62" s="36"/>
      <c r="AH62" s="36"/>
      <c r="AI62" s="89">
        <f t="shared" si="1"/>
        <v>0</v>
      </c>
      <c r="AJ62" s="89"/>
      <c r="AK62" s="89"/>
    </row>
    <row r="63" spans="1:37" ht="15" customHeight="1" x14ac:dyDescent="0.25">
      <c r="A63" s="125"/>
      <c r="B63" s="36"/>
      <c r="C63" s="36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36"/>
      <c r="U63" s="8"/>
      <c r="V63" s="8"/>
      <c r="W63" s="36"/>
      <c r="X63" s="8"/>
      <c r="Y63" s="36"/>
      <c r="Z63" s="36"/>
      <c r="AA63" s="36"/>
      <c r="AB63" s="8"/>
      <c r="AC63" s="36"/>
      <c r="AD63" s="36"/>
      <c r="AE63" s="36"/>
      <c r="AF63" s="36"/>
      <c r="AG63" s="36"/>
      <c r="AH63" s="36"/>
      <c r="AI63" s="89">
        <f t="shared" si="1"/>
        <v>0</v>
      </c>
      <c r="AJ63" s="89"/>
      <c r="AK63" s="89"/>
    </row>
    <row r="64" spans="1:37" ht="15" customHeight="1" x14ac:dyDescent="0.25">
      <c r="A64" s="125"/>
      <c r="B64" s="36"/>
      <c r="C64" s="36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36"/>
      <c r="U64" s="8"/>
      <c r="V64" s="8"/>
      <c r="W64" s="36"/>
      <c r="X64" s="8"/>
      <c r="Y64" s="36"/>
      <c r="Z64" s="36"/>
      <c r="AA64" s="36"/>
      <c r="AB64" s="8"/>
      <c r="AC64" s="36"/>
      <c r="AD64" s="36"/>
      <c r="AE64" s="36"/>
      <c r="AF64" s="36"/>
      <c r="AG64" s="36"/>
      <c r="AH64" s="36"/>
      <c r="AI64" s="89">
        <f t="shared" si="1"/>
        <v>0</v>
      </c>
      <c r="AJ64" s="89"/>
      <c r="AK64" s="89"/>
    </row>
    <row r="65" spans="1:37" ht="15" customHeight="1" x14ac:dyDescent="0.25">
      <c r="A65" s="125"/>
      <c r="B65" s="36"/>
      <c r="C65" s="36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36"/>
      <c r="U65" s="8"/>
      <c r="V65" s="8"/>
      <c r="W65" s="36"/>
      <c r="X65" s="8"/>
      <c r="Y65" s="36"/>
      <c r="Z65" s="36"/>
      <c r="AA65" s="36"/>
      <c r="AB65" s="8"/>
      <c r="AC65" s="36"/>
      <c r="AD65" s="36"/>
      <c r="AE65" s="36"/>
      <c r="AF65" s="36"/>
      <c r="AG65" s="36"/>
      <c r="AH65" s="36"/>
      <c r="AI65" s="89">
        <f t="shared" si="1"/>
        <v>0</v>
      </c>
      <c r="AJ65" s="89"/>
      <c r="AK65" s="89"/>
    </row>
    <row r="66" spans="1:37" ht="15" customHeight="1" x14ac:dyDescent="0.25">
      <c r="A66" s="125"/>
      <c r="B66" s="36"/>
      <c r="C66" s="36"/>
      <c r="D66" s="37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36"/>
      <c r="U66" s="8"/>
      <c r="V66" s="8"/>
      <c r="W66" s="36"/>
      <c r="X66" s="8"/>
      <c r="Y66" s="36"/>
      <c r="Z66" s="36"/>
      <c r="AA66" s="36"/>
      <c r="AB66" s="8"/>
      <c r="AC66" s="36"/>
      <c r="AD66" s="36"/>
      <c r="AE66" s="36"/>
      <c r="AF66" s="36"/>
      <c r="AG66" s="36"/>
      <c r="AH66" s="36"/>
      <c r="AI66" s="89">
        <f t="shared" ref="AI66:AI69" si="2">D66-SUM(E66:AH66)</f>
        <v>0</v>
      </c>
      <c r="AJ66" s="89"/>
      <c r="AK66" s="89"/>
    </row>
    <row r="67" spans="1:37" ht="15" customHeight="1" x14ac:dyDescent="0.25">
      <c r="A67" s="125"/>
      <c r="B67" s="36"/>
      <c r="C67" s="36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36"/>
      <c r="U67" s="8"/>
      <c r="V67" s="8"/>
      <c r="W67" s="36"/>
      <c r="X67" s="8"/>
      <c r="Y67" s="8"/>
      <c r="Z67" s="36"/>
      <c r="AA67" s="36"/>
      <c r="AB67" s="8"/>
      <c r="AC67" s="36"/>
      <c r="AD67" s="36"/>
      <c r="AE67" s="36"/>
      <c r="AF67" s="36"/>
      <c r="AG67" s="36"/>
      <c r="AH67" s="36"/>
      <c r="AI67" s="89">
        <f t="shared" si="2"/>
        <v>0</v>
      </c>
      <c r="AJ67" s="89"/>
      <c r="AK67" s="89"/>
    </row>
    <row r="68" spans="1:37" ht="15" customHeight="1" x14ac:dyDescent="0.25">
      <c r="A68" s="125"/>
      <c r="B68" s="36"/>
      <c r="C68" s="36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36"/>
      <c r="U68" s="8"/>
      <c r="V68" s="8"/>
      <c r="W68" s="36"/>
      <c r="X68" s="8"/>
      <c r="Y68" s="36"/>
      <c r="Z68" s="36"/>
      <c r="AA68" s="36"/>
      <c r="AB68" s="8"/>
      <c r="AC68" s="36"/>
      <c r="AD68" s="36"/>
      <c r="AE68" s="36"/>
      <c r="AF68" s="36"/>
      <c r="AG68" s="36"/>
      <c r="AH68" s="36"/>
      <c r="AI68" s="89">
        <f t="shared" si="2"/>
        <v>0</v>
      </c>
      <c r="AJ68" s="89"/>
      <c r="AK68" s="89"/>
    </row>
    <row r="69" spans="1:37" ht="15" customHeight="1" x14ac:dyDescent="0.25">
      <c r="A69" s="125"/>
      <c r="B69" s="36"/>
      <c r="C69" s="36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36"/>
      <c r="U69" s="8"/>
      <c r="V69" s="8"/>
      <c r="W69" s="8"/>
      <c r="X69" s="8"/>
      <c r="Y69" s="36"/>
      <c r="Z69" s="36"/>
      <c r="AA69" s="36"/>
      <c r="AB69" s="8"/>
      <c r="AC69" s="36"/>
      <c r="AD69" s="36"/>
      <c r="AE69" s="36"/>
      <c r="AF69" s="36"/>
      <c r="AG69" s="36"/>
      <c r="AH69" s="36"/>
      <c r="AI69" s="89">
        <f t="shared" si="2"/>
        <v>0</v>
      </c>
      <c r="AJ69" s="89"/>
      <c r="AK69" s="89"/>
    </row>
    <row r="70" spans="1:37" ht="15" customHeight="1" x14ac:dyDescent="0.25">
      <c r="A70" s="125"/>
      <c r="B70" s="36"/>
      <c r="C70" s="36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36"/>
      <c r="U70" s="8"/>
      <c r="V70" s="8"/>
      <c r="W70" s="8"/>
      <c r="X70" s="8"/>
      <c r="Y70" s="36"/>
      <c r="Z70" s="36"/>
      <c r="AA70" s="36"/>
      <c r="AB70" s="8"/>
      <c r="AC70" s="36"/>
      <c r="AD70" s="36"/>
      <c r="AE70" s="36"/>
      <c r="AF70" s="36"/>
      <c r="AG70" s="36"/>
      <c r="AH70" s="36"/>
      <c r="AI70" s="89"/>
      <c r="AJ70" s="89"/>
      <c r="AK70" s="89"/>
    </row>
    <row r="71" spans="1:37" ht="15" customHeight="1" x14ac:dyDescent="0.25">
      <c r="A71" s="125"/>
      <c r="B71" s="36"/>
      <c r="C71" s="36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36"/>
      <c r="U71" s="8"/>
      <c r="V71" s="8"/>
      <c r="W71" s="36"/>
      <c r="X71" s="8"/>
      <c r="Y71" s="36"/>
      <c r="Z71" s="36"/>
      <c r="AA71" s="36"/>
      <c r="AB71" s="8"/>
      <c r="AC71" s="36"/>
      <c r="AD71" s="36"/>
      <c r="AE71" s="36"/>
      <c r="AF71" s="36"/>
      <c r="AG71" s="36"/>
      <c r="AH71" s="36"/>
      <c r="AI71" s="89">
        <f t="shared" ref="AI71:AI95" si="3">D71-SUM(E71:AH71)</f>
        <v>0</v>
      </c>
      <c r="AJ71" s="89"/>
      <c r="AK71" s="89"/>
    </row>
    <row r="72" spans="1:37" ht="15" customHeight="1" x14ac:dyDescent="0.25">
      <c r="A72" s="125"/>
      <c r="B72" s="36"/>
      <c r="C72" s="36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36"/>
      <c r="T72" s="36"/>
      <c r="U72" s="8"/>
      <c r="V72" s="8"/>
      <c r="W72" s="36"/>
      <c r="X72" s="8"/>
      <c r="Y72" s="36"/>
      <c r="Z72" s="36"/>
      <c r="AA72" s="36"/>
      <c r="AB72" s="8"/>
      <c r="AC72" s="36"/>
      <c r="AD72" s="36"/>
      <c r="AE72" s="36"/>
      <c r="AF72" s="36"/>
      <c r="AG72" s="36"/>
      <c r="AH72" s="36"/>
      <c r="AI72" s="89">
        <f t="shared" si="3"/>
        <v>0</v>
      </c>
      <c r="AJ72" s="89"/>
      <c r="AK72" s="89"/>
    </row>
    <row r="73" spans="1:37" ht="15" customHeight="1" x14ac:dyDescent="0.25">
      <c r="A73" s="125"/>
      <c r="B73" s="36"/>
      <c r="C73" s="36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36"/>
      <c r="T73" s="36"/>
      <c r="U73" s="8"/>
      <c r="V73" s="8"/>
      <c r="W73" s="36"/>
      <c r="X73" s="8"/>
      <c r="Y73" s="36"/>
      <c r="Z73" s="36"/>
      <c r="AA73" s="36"/>
      <c r="AB73" s="8"/>
      <c r="AC73" s="36"/>
      <c r="AD73" s="36"/>
      <c r="AE73" s="36"/>
      <c r="AF73" s="36"/>
      <c r="AG73" s="36"/>
      <c r="AH73" s="36"/>
      <c r="AI73" s="89">
        <f t="shared" si="3"/>
        <v>0</v>
      </c>
      <c r="AJ73" s="89"/>
      <c r="AK73" s="89"/>
    </row>
    <row r="74" spans="1:37" ht="15" customHeight="1" x14ac:dyDescent="0.25">
      <c r="A74" s="125"/>
      <c r="B74" s="36"/>
      <c r="C74" s="36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36"/>
      <c r="T74" s="36"/>
      <c r="U74" s="8"/>
      <c r="V74" s="8"/>
      <c r="W74" s="36"/>
      <c r="X74" s="8"/>
      <c r="Y74" s="36"/>
      <c r="Z74" s="36"/>
      <c r="AA74" s="36"/>
      <c r="AB74" s="8"/>
      <c r="AC74" s="36"/>
      <c r="AD74" s="36"/>
      <c r="AE74" s="36"/>
      <c r="AF74" s="36"/>
      <c r="AG74" s="36"/>
      <c r="AH74" s="36"/>
      <c r="AI74" s="89">
        <f t="shared" si="3"/>
        <v>0</v>
      </c>
      <c r="AJ74" s="89"/>
      <c r="AK74" s="89"/>
    </row>
    <row r="75" spans="1:37" ht="15" customHeight="1" x14ac:dyDescent="0.25">
      <c r="A75" s="125"/>
      <c r="B75" s="36"/>
      <c r="C75" s="36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36"/>
      <c r="T75" s="36"/>
      <c r="U75" s="8"/>
      <c r="V75" s="8"/>
      <c r="W75" s="36"/>
      <c r="X75" s="8"/>
      <c r="Y75" s="36"/>
      <c r="Z75" s="36"/>
      <c r="AA75" s="36"/>
      <c r="AB75" s="8"/>
      <c r="AC75" s="36"/>
      <c r="AD75" s="36"/>
      <c r="AE75" s="36"/>
      <c r="AF75" s="36"/>
      <c r="AG75" s="36"/>
      <c r="AH75" s="36"/>
      <c r="AI75" s="89">
        <f t="shared" si="3"/>
        <v>0</v>
      </c>
      <c r="AJ75" s="89"/>
      <c r="AK75" s="89"/>
    </row>
    <row r="76" spans="1:37" ht="15" customHeight="1" x14ac:dyDescent="0.25">
      <c r="A76" s="125"/>
      <c r="B76" s="36"/>
      <c r="C76" s="36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36"/>
      <c r="U76" s="8"/>
      <c r="V76" s="8"/>
      <c r="W76" s="36"/>
      <c r="X76" s="8"/>
      <c r="Y76" s="36"/>
      <c r="Z76" s="36"/>
      <c r="AA76" s="36"/>
      <c r="AB76" s="8"/>
      <c r="AC76" s="36"/>
      <c r="AD76" s="36"/>
      <c r="AE76" s="36"/>
      <c r="AF76" s="36"/>
      <c r="AG76" s="36"/>
      <c r="AH76" s="36"/>
      <c r="AI76" s="89">
        <f t="shared" si="3"/>
        <v>0</v>
      </c>
      <c r="AJ76" s="89"/>
      <c r="AK76" s="89"/>
    </row>
    <row r="77" spans="1:37" ht="15" customHeight="1" x14ac:dyDescent="0.25">
      <c r="A77" s="125"/>
      <c r="B77" s="36"/>
      <c r="C77" s="36"/>
      <c r="D77" s="8"/>
      <c r="E77" s="8"/>
      <c r="F77" s="8"/>
      <c r="G77" s="8"/>
      <c r="H77" s="8"/>
      <c r="I77" s="8"/>
      <c r="J77" s="8"/>
      <c r="K77" s="8"/>
      <c r="L77" s="8"/>
      <c r="M77" s="36"/>
      <c r="N77" s="8"/>
      <c r="O77" s="8"/>
      <c r="P77" s="8"/>
      <c r="Q77" s="8"/>
      <c r="R77" s="8"/>
      <c r="S77" s="36"/>
      <c r="T77" s="8"/>
      <c r="U77" s="8"/>
      <c r="V77" s="8"/>
      <c r="W77" s="36"/>
      <c r="X77" s="8"/>
      <c r="Y77" s="36"/>
      <c r="Z77" s="36"/>
      <c r="AA77" s="36"/>
      <c r="AB77" s="8"/>
      <c r="AC77" s="36"/>
      <c r="AD77" s="36"/>
      <c r="AE77" s="36"/>
      <c r="AF77" s="36"/>
      <c r="AG77" s="36"/>
      <c r="AH77" s="36"/>
      <c r="AI77" s="89">
        <f t="shared" si="3"/>
        <v>0</v>
      </c>
      <c r="AJ77" s="89"/>
      <c r="AK77" s="89"/>
    </row>
    <row r="78" spans="1:37" ht="15" customHeight="1" x14ac:dyDescent="0.25">
      <c r="A78" s="125"/>
      <c r="B78" s="36"/>
      <c r="C78" s="36"/>
      <c r="D78" s="8"/>
      <c r="E78" s="8"/>
      <c r="F78" s="36"/>
      <c r="G78" s="36"/>
      <c r="H78" s="36"/>
      <c r="I78" s="36"/>
      <c r="J78" s="36"/>
      <c r="K78" s="36"/>
      <c r="L78" s="36"/>
      <c r="M78" s="36"/>
      <c r="N78" s="8"/>
      <c r="O78" s="8"/>
      <c r="P78" s="8"/>
      <c r="Q78" s="8"/>
      <c r="R78" s="8"/>
      <c r="S78" s="36"/>
      <c r="T78" s="36"/>
      <c r="U78" s="8"/>
      <c r="V78" s="8"/>
      <c r="W78" s="36"/>
      <c r="X78" s="8"/>
      <c r="Y78" s="36"/>
      <c r="Z78" s="36"/>
      <c r="AA78" s="36"/>
      <c r="AB78" s="8"/>
      <c r="AC78" s="36"/>
      <c r="AD78" s="36"/>
      <c r="AE78" s="36"/>
      <c r="AF78" s="36"/>
      <c r="AG78" s="36"/>
      <c r="AH78" s="36"/>
      <c r="AI78" s="89">
        <f t="shared" si="3"/>
        <v>0</v>
      </c>
      <c r="AJ78" s="89"/>
      <c r="AK78" s="89"/>
    </row>
    <row r="79" spans="1:37" ht="15" customHeight="1" x14ac:dyDescent="0.25">
      <c r="A79" s="125"/>
      <c r="B79" s="36"/>
      <c r="C79" s="36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36"/>
      <c r="T79" s="36"/>
      <c r="U79" s="8"/>
      <c r="V79" s="8"/>
      <c r="W79" s="36"/>
      <c r="X79" s="8"/>
      <c r="Y79" s="36"/>
      <c r="Z79" s="36"/>
      <c r="AA79" s="36"/>
      <c r="AB79" s="8"/>
      <c r="AC79" s="36"/>
      <c r="AD79" s="36"/>
      <c r="AE79" s="36"/>
      <c r="AF79" s="8"/>
      <c r="AG79" s="8"/>
      <c r="AH79" s="8"/>
      <c r="AI79" s="89">
        <f t="shared" si="3"/>
        <v>0</v>
      </c>
      <c r="AJ79" s="89"/>
      <c r="AK79" s="89"/>
    </row>
    <row r="80" spans="1:37" ht="15" customHeight="1" x14ac:dyDescent="0.25">
      <c r="A80" s="125"/>
      <c r="B80" s="36"/>
      <c r="C80" s="36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36"/>
      <c r="U80" s="8"/>
      <c r="V80" s="8"/>
      <c r="W80" s="36"/>
      <c r="X80" s="8"/>
      <c r="Y80" s="36"/>
      <c r="Z80" s="36"/>
      <c r="AA80" s="36"/>
      <c r="AB80" s="8"/>
      <c r="AC80" s="36"/>
      <c r="AD80" s="36"/>
      <c r="AE80" s="36"/>
      <c r="AF80" s="36"/>
      <c r="AG80" s="36"/>
      <c r="AH80" s="36"/>
      <c r="AI80" s="89">
        <f t="shared" si="3"/>
        <v>0</v>
      </c>
      <c r="AJ80" s="89"/>
      <c r="AK80" s="89"/>
    </row>
    <row r="81" spans="1:37" ht="15" customHeight="1" x14ac:dyDescent="0.25">
      <c r="A81" s="125"/>
      <c r="B81" s="36"/>
      <c r="C81" s="36"/>
      <c r="D81" s="8"/>
      <c r="E81" s="37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36"/>
      <c r="U81" s="8"/>
      <c r="V81" s="8"/>
      <c r="W81" s="36"/>
      <c r="X81" s="8"/>
      <c r="Y81" s="36"/>
      <c r="Z81" s="36"/>
      <c r="AA81" s="36"/>
      <c r="AB81" s="8"/>
      <c r="AC81" s="8"/>
      <c r="AD81" s="36"/>
      <c r="AE81" s="36"/>
      <c r="AF81" s="36"/>
      <c r="AG81" s="36"/>
      <c r="AH81" s="36"/>
      <c r="AI81" s="89">
        <f t="shared" si="3"/>
        <v>0</v>
      </c>
      <c r="AJ81" s="89"/>
      <c r="AK81" s="89"/>
    </row>
    <row r="82" spans="1:37" ht="15" customHeight="1" x14ac:dyDescent="0.25">
      <c r="A82" s="125"/>
      <c r="B82" s="36"/>
      <c r="C82" s="95"/>
      <c r="D82" s="37"/>
      <c r="E82" s="37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36"/>
      <c r="T82" s="36"/>
      <c r="U82" s="8"/>
      <c r="V82" s="8"/>
      <c r="W82" s="36"/>
      <c r="X82" s="8"/>
      <c r="Y82" s="36"/>
      <c r="Z82" s="36"/>
      <c r="AA82" s="36"/>
      <c r="AB82" s="8"/>
      <c r="AC82" s="36"/>
      <c r="AD82" s="36"/>
      <c r="AE82" s="36"/>
      <c r="AF82" s="36"/>
      <c r="AG82" s="36"/>
      <c r="AH82" s="36"/>
      <c r="AI82" s="89">
        <f t="shared" si="3"/>
        <v>0</v>
      </c>
      <c r="AJ82" s="89"/>
      <c r="AK82" s="89"/>
    </row>
    <row r="83" spans="1:37" ht="15" customHeight="1" x14ac:dyDescent="0.25">
      <c r="A83" s="125"/>
      <c r="B83" s="36"/>
      <c r="C83" s="95"/>
      <c r="D83" s="37"/>
      <c r="E83" s="37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36"/>
      <c r="T83" s="36"/>
      <c r="U83" s="8"/>
      <c r="V83" s="8"/>
      <c r="W83" s="36"/>
      <c r="X83" s="8"/>
      <c r="Y83" s="36"/>
      <c r="Z83" s="36"/>
      <c r="AA83" s="36"/>
      <c r="AB83" s="8"/>
      <c r="AC83" s="36"/>
      <c r="AD83" s="36"/>
      <c r="AE83" s="36"/>
      <c r="AF83" s="36"/>
      <c r="AG83" s="36"/>
      <c r="AH83" s="36"/>
      <c r="AI83" s="89">
        <f t="shared" si="3"/>
        <v>0</v>
      </c>
      <c r="AJ83" s="89"/>
      <c r="AK83" s="89"/>
    </row>
    <row r="84" spans="1:37" ht="15" customHeight="1" x14ac:dyDescent="0.25">
      <c r="A84" s="125"/>
      <c r="B84" s="36"/>
      <c r="C84" s="95"/>
      <c r="D84" s="37"/>
      <c r="E84" s="37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36"/>
      <c r="T84" s="36"/>
      <c r="U84" s="8"/>
      <c r="V84" s="8"/>
      <c r="W84" s="36"/>
      <c r="X84" s="8"/>
      <c r="Y84" s="36"/>
      <c r="Z84" s="36"/>
      <c r="AA84" s="36"/>
      <c r="AB84" s="8"/>
      <c r="AC84" s="36"/>
      <c r="AD84" s="36"/>
      <c r="AE84" s="36"/>
      <c r="AF84" s="36"/>
      <c r="AG84" s="36"/>
      <c r="AH84" s="36"/>
      <c r="AI84" s="89">
        <f t="shared" si="3"/>
        <v>0</v>
      </c>
      <c r="AJ84" s="89"/>
      <c r="AK84" s="89"/>
    </row>
    <row r="85" spans="1:37" ht="15" customHeight="1" x14ac:dyDescent="0.25">
      <c r="A85" s="125"/>
      <c r="B85" s="36"/>
      <c r="C85" s="95"/>
      <c r="D85" s="37"/>
      <c r="E85" s="37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36"/>
      <c r="T85" s="36"/>
      <c r="U85" s="8"/>
      <c r="V85" s="8"/>
      <c r="W85" s="36"/>
      <c r="X85" s="8"/>
      <c r="Y85" s="36"/>
      <c r="Z85" s="36"/>
      <c r="AA85" s="36"/>
      <c r="AB85" s="8"/>
      <c r="AC85" s="36"/>
      <c r="AD85" s="36"/>
      <c r="AE85" s="8"/>
      <c r="AF85" s="36"/>
      <c r="AG85" s="8"/>
      <c r="AH85" s="8"/>
      <c r="AI85" s="89">
        <f t="shared" si="3"/>
        <v>0</v>
      </c>
      <c r="AJ85" s="89"/>
      <c r="AK85" s="89"/>
    </row>
    <row r="86" spans="1:37" ht="15" customHeight="1" x14ac:dyDescent="0.25">
      <c r="A86" s="125"/>
      <c r="B86" s="36"/>
      <c r="C86" s="95"/>
      <c r="D86" s="37"/>
      <c r="E86" s="37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36"/>
      <c r="U86" s="8"/>
      <c r="V86" s="8"/>
      <c r="W86" s="36"/>
      <c r="X86" s="8"/>
      <c r="Y86" s="36"/>
      <c r="Z86" s="36"/>
      <c r="AA86" s="36"/>
      <c r="AB86" s="8"/>
      <c r="AC86" s="36"/>
      <c r="AD86" s="36"/>
      <c r="AE86" s="36"/>
      <c r="AF86" s="36"/>
      <c r="AG86" s="36"/>
      <c r="AH86" s="36"/>
      <c r="AI86" s="89">
        <f t="shared" si="3"/>
        <v>0</v>
      </c>
      <c r="AJ86" s="89"/>
      <c r="AK86" s="89"/>
    </row>
    <row r="87" spans="1:37" ht="15" customHeight="1" x14ac:dyDescent="0.25">
      <c r="A87" s="125"/>
      <c r="B87" s="36"/>
      <c r="C87" s="95"/>
      <c r="D87" s="37"/>
      <c r="E87" s="37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36"/>
      <c r="U87" s="8"/>
      <c r="V87" s="8"/>
      <c r="W87" s="36"/>
      <c r="X87" s="8"/>
      <c r="Y87" s="36"/>
      <c r="Z87" s="36"/>
      <c r="AA87" s="36"/>
      <c r="AB87" s="8"/>
      <c r="AC87" s="36"/>
      <c r="AD87" s="36"/>
      <c r="AE87" s="36"/>
      <c r="AF87" s="36"/>
      <c r="AG87" s="36"/>
      <c r="AH87" s="36"/>
      <c r="AI87" s="89">
        <f t="shared" si="3"/>
        <v>0</v>
      </c>
      <c r="AJ87" s="89"/>
      <c r="AK87" s="89"/>
    </row>
    <row r="88" spans="1:37" ht="15" customHeight="1" x14ac:dyDescent="0.25">
      <c r="A88" s="125"/>
      <c r="B88" s="36"/>
      <c r="C88" s="95"/>
      <c r="D88" s="37"/>
      <c r="E88" s="37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36"/>
      <c r="U88" s="8"/>
      <c r="V88" s="8"/>
      <c r="W88" s="36"/>
      <c r="X88" s="8"/>
      <c r="Y88" s="36"/>
      <c r="Z88" s="36"/>
      <c r="AA88" s="36"/>
      <c r="AB88" s="8"/>
      <c r="AC88" s="8"/>
      <c r="AD88" s="36"/>
      <c r="AE88" s="36"/>
      <c r="AF88" s="36"/>
      <c r="AG88" s="36"/>
      <c r="AH88" s="36"/>
      <c r="AI88" s="89">
        <f t="shared" si="3"/>
        <v>0</v>
      </c>
      <c r="AJ88" s="89"/>
      <c r="AK88" s="89"/>
    </row>
    <row r="89" spans="1:37" ht="15" customHeight="1" x14ac:dyDescent="0.25">
      <c r="A89" s="125"/>
      <c r="B89" s="36"/>
      <c r="C89" s="95"/>
      <c r="D89" s="37"/>
      <c r="E89" s="37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36"/>
      <c r="U89" s="8"/>
      <c r="V89" s="8"/>
      <c r="W89" s="36"/>
      <c r="X89" s="8"/>
      <c r="Y89" s="36"/>
      <c r="Z89" s="36"/>
      <c r="AA89" s="36"/>
      <c r="AB89" s="8"/>
      <c r="AC89" s="36"/>
      <c r="AD89" s="36"/>
      <c r="AE89" s="36"/>
      <c r="AF89" s="36"/>
      <c r="AG89" s="36"/>
      <c r="AH89" s="36"/>
      <c r="AI89" s="89">
        <f t="shared" si="3"/>
        <v>0</v>
      </c>
      <c r="AJ89" s="89"/>
      <c r="AK89" s="89"/>
    </row>
    <row r="90" spans="1:37" ht="15" customHeight="1" x14ac:dyDescent="0.25">
      <c r="A90" s="125"/>
      <c r="B90" s="36"/>
      <c r="C90" s="95"/>
      <c r="D90" s="37"/>
      <c r="E90" s="37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36"/>
      <c r="U90" s="8"/>
      <c r="V90" s="8"/>
      <c r="W90" s="36"/>
      <c r="X90" s="8"/>
      <c r="Y90" s="36"/>
      <c r="Z90" s="36"/>
      <c r="AA90" s="36"/>
      <c r="AB90" s="8"/>
      <c r="AC90" s="36"/>
      <c r="AD90" s="36"/>
      <c r="AE90" s="36"/>
      <c r="AF90" s="36"/>
      <c r="AG90" s="36"/>
      <c r="AH90" s="36"/>
      <c r="AI90" s="89">
        <f t="shared" si="3"/>
        <v>0</v>
      </c>
      <c r="AJ90" s="89"/>
      <c r="AK90" s="89"/>
    </row>
    <row r="91" spans="1:37" ht="15" customHeight="1" x14ac:dyDescent="0.25">
      <c r="A91" s="125"/>
      <c r="B91" s="36"/>
      <c r="C91" s="95"/>
      <c r="D91" s="37"/>
      <c r="E91" s="37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36"/>
      <c r="X91" s="8"/>
      <c r="Y91" s="36"/>
      <c r="Z91" s="36"/>
      <c r="AA91" s="36"/>
      <c r="AB91" s="8"/>
      <c r="AC91" s="36"/>
      <c r="AD91" s="36"/>
      <c r="AE91" s="36"/>
      <c r="AF91" s="36"/>
      <c r="AG91" s="36"/>
      <c r="AH91" s="36"/>
      <c r="AI91" s="89">
        <f t="shared" si="3"/>
        <v>0</v>
      </c>
      <c r="AJ91" s="89"/>
      <c r="AK91" s="89"/>
    </row>
    <row r="92" spans="1:37" ht="15" customHeight="1" x14ac:dyDescent="0.25">
      <c r="A92" s="125"/>
      <c r="B92" s="36"/>
      <c r="C92" s="95"/>
      <c r="D92" s="37"/>
      <c r="E92" s="37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36"/>
      <c r="U92" s="8"/>
      <c r="V92" s="8"/>
      <c r="W92" s="36"/>
      <c r="X92" s="8"/>
      <c r="Y92" s="36"/>
      <c r="Z92" s="36"/>
      <c r="AA92" s="36"/>
      <c r="AB92" s="8"/>
      <c r="AC92" s="36"/>
      <c r="AD92" s="36"/>
      <c r="AE92" s="36"/>
      <c r="AF92" s="36"/>
      <c r="AG92" s="36"/>
      <c r="AH92" s="36"/>
      <c r="AI92" s="89">
        <f t="shared" si="3"/>
        <v>0</v>
      </c>
      <c r="AJ92" s="89"/>
      <c r="AK92" s="89"/>
    </row>
    <row r="93" spans="1:37" ht="15" customHeight="1" x14ac:dyDescent="0.25">
      <c r="A93" s="125"/>
      <c r="B93" s="36"/>
      <c r="C93" s="95"/>
      <c r="D93" s="37"/>
      <c r="E93" s="37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36"/>
      <c r="U93" s="8"/>
      <c r="V93" s="8"/>
      <c r="W93" s="36"/>
      <c r="X93" s="8"/>
      <c r="Y93" s="36"/>
      <c r="Z93" s="36"/>
      <c r="AA93" s="36"/>
      <c r="AB93" s="8"/>
      <c r="AC93" s="36"/>
      <c r="AD93" s="36"/>
      <c r="AE93" s="36"/>
      <c r="AF93" s="36"/>
      <c r="AG93" s="36"/>
      <c r="AH93" s="36"/>
      <c r="AI93" s="89">
        <f t="shared" si="3"/>
        <v>0</v>
      </c>
      <c r="AJ93" s="89"/>
      <c r="AK93" s="89"/>
    </row>
    <row r="94" spans="1:37" ht="15" customHeight="1" x14ac:dyDescent="0.25">
      <c r="A94" s="125"/>
      <c r="B94" s="36"/>
      <c r="C94" s="95"/>
      <c r="D94" s="37"/>
      <c r="E94" s="37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36"/>
      <c r="U94" s="8"/>
      <c r="V94" s="8"/>
      <c r="W94" s="36"/>
      <c r="X94" s="8"/>
      <c r="Y94" s="36"/>
      <c r="Z94" s="36"/>
      <c r="AA94" s="36"/>
      <c r="AB94" s="8"/>
      <c r="AC94" s="36"/>
      <c r="AD94" s="36"/>
      <c r="AE94" s="36"/>
      <c r="AF94" s="36"/>
      <c r="AG94" s="36"/>
      <c r="AH94" s="36"/>
      <c r="AI94" s="89">
        <f t="shared" si="3"/>
        <v>0</v>
      </c>
      <c r="AJ94" s="89"/>
      <c r="AK94" s="89"/>
    </row>
    <row r="95" spans="1:37" x14ac:dyDescent="0.25">
      <c r="A95" s="125"/>
      <c r="B95" s="36"/>
      <c r="C95" s="36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36"/>
      <c r="T95" s="36"/>
      <c r="U95" s="8"/>
      <c r="V95" s="8"/>
      <c r="W95" s="36"/>
      <c r="X95" s="8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89">
        <f t="shared" si="3"/>
        <v>0</v>
      </c>
      <c r="AJ95" s="89">
        <f>D95-AI95</f>
        <v>0</v>
      </c>
      <c r="AK95" s="89">
        <f>SUM(E95:AJ95)-D95</f>
        <v>0</v>
      </c>
    </row>
    <row r="96" spans="1:37" ht="15.75" thickBot="1" x14ac:dyDescent="0.3">
      <c r="A96" s="125"/>
      <c r="B96" s="36"/>
      <c r="C96" s="36"/>
      <c r="D96" s="126">
        <f t="shared" ref="D96:AJ96" si="4">SUM(D3:D95)</f>
        <v>1521.08</v>
      </c>
      <c r="E96" s="126">
        <f t="shared" si="4"/>
        <v>42.99</v>
      </c>
      <c r="F96" s="126">
        <f t="shared" si="4"/>
        <v>0</v>
      </c>
      <c r="G96" s="126">
        <f t="shared" si="4"/>
        <v>290.38</v>
      </c>
      <c r="H96" s="126">
        <f t="shared" si="4"/>
        <v>0</v>
      </c>
      <c r="I96" s="126">
        <f t="shared" si="4"/>
        <v>0</v>
      </c>
      <c r="J96" s="126">
        <f t="shared" si="4"/>
        <v>0</v>
      </c>
      <c r="K96" s="126">
        <f t="shared" si="4"/>
        <v>0</v>
      </c>
      <c r="L96" s="126">
        <f t="shared" si="4"/>
        <v>260</v>
      </c>
      <c r="M96" s="126">
        <f t="shared" si="4"/>
        <v>693.33</v>
      </c>
      <c r="N96" s="126">
        <f t="shared" si="4"/>
        <v>0</v>
      </c>
      <c r="O96" s="126">
        <f t="shared" si="4"/>
        <v>125</v>
      </c>
      <c r="P96" s="126">
        <f t="shared" si="4"/>
        <v>0</v>
      </c>
      <c r="Q96" s="126">
        <f t="shared" si="4"/>
        <v>0</v>
      </c>
      <c r="R96" s="126">
        <f t="shared" si="4"/>
        <v>0</v>
      </c>
      <c r="S96" s="126">
        <f t="shared" si="4"/>
        <v>0</v>
      </c>
      <c r="T96" s="126">
        <f t="shared" si="4"/>
        <v>0</v>
      </c>
      <c r="U96" s="126">
        <f t="shared" si="4"/>
        <v>35</v>
      </c>
      <c r="V96" s="126">
        <f t="shared" si="4"/>
        <v>20.47</v>
      </c>
      <c r="W96" s="126">
        <f t="shared" si="4"/>
        <v>0</v>
      </c>
      <c r="X96" s="126">
        <f t="shared" si="4"/>
        <v>0</v>
      </c>
      <c r="Y96" s="126">
        <f t="shared" si="4"/>
        <v>0</v>
      </c>
      <c r="Z96" s="126">
        <f t="shared" si="4"/>
        <v>0</v>
      </c>
      <c r="AA96" s="126">
        <f t="shared" si="4"/>
        <v>0</v>
      </c>
      <c r="AB96" s="126">
        <f t="shared" si="4"/>
        <v>53.910000000000004</v>
      </c>
      <c r="AC96" s="126">
        <f t="shared" si="4"/>
        <v>0</v>
      </c>
      <c r="AD96" s="126">
        <f t="shared" si="4"/>
        <v>0</v>
      </c>
      <c r="AE96" s="126">
        <f t="shared" si="4"/>
        <v>0</v>
      </c>
      <c r="AF96" s="126">
        <f t="shared" si="4"/>
        <v>0</v>
      </c>
      <c r="AG96" s="126">
        <f t="shared" si="4"/>
        <v>0</v>
      </c>
      <c r="AH96" s="126">
        <f t="shared" si="4"/>
        <v>0</v>
      </c>
      <c r="AI96" s="93">
        <f t="shared" si="4"/>
        <v>0</v>
      </c>
      <c r="AJ96" s="93">
        <f t="shared" si="4"/>
        <v>0</v>
      </c>
    </row>
    <row r="97" spans="1:28" x14ac:dyDescent="0.25">
      <c r="D97" s="89"/>
      <c r="E97" s="88" t="s">
        <v>121</v>
      </c>
      <c r="F97" s="88" t="s">
        <v>121</v>
      </c>
      <c r="G97" s="88" t="s">
        <v>121</v>
      </c>
      <c r="H97" s="88" t="s">
        <v>121</v>
      </c>
      <c r="I97" s="88" t="s">
        <v>121</v>
      </c>
      <c r="J97" s="88" t="s">
        <v>121</v>
      </c>
      <c r="K97" s="88" t="s">
        <v>121</v>
      </c>
      <c r="L97" s="88" t="s">
        <v>121</v>
      </c>
      <c r="M97" s="88" t="s">
        <v>121</v>
      </c>
      <c r="N97" s="88" t="s">
        <v>121</v>
      </c>
      <c r="O97" s="88" t="s">
        <v>121</v>
      </c>
      <c r="P97" s="88" t="s">
        <v>121</v>
      </c>
      <c r="Q97" s="88" t="s">
        <v>121</v>
      </c>
      <c r="R97" s="89" t="s">
        <v>121</v>
      </c>
      <c r="S97" s="88" t="s">
        <v>121</v>
      </c>
      <c r="U97" s="88" t="s">
        <v>121</v>
      </c>
      <c r="V97" s="88" t="s">
        <v>121</v>
      </c>
      <c r="W97" s="88" t="s">
        <v>121</v>
      </c>
      <c r="X97" s="88" t="s">
        <v>121</v>
      </c>
      <c r="Y97" s="88" t="s">
        <v>121</v>
      </c>
      <c r="AB97" s="88" t="s">
        <v>121</v>
      </c>
    </row>
    <row r="98" spans="1:28" x14ac:dyDescent="0.25">
      <c r="A98" s="90"/>
      <c r="D98" s="89"/>
      <c r="E98" s="91"/>
      <c r="R98" s="89"/>
    </row>
    <row r="99" spans="1:28" x14ac:dyDescent="0.25">
      <c r="B99" s="92" t="s">
        <v>65</v>
      </c>
      <c r="C99" s="92"/>
      <c r="D99" s="89">
        <f>SUM(D3:D11)</f>
        <v>827.75</v>
      </c>
      <c r="E99" s="89"/>
    </row>
    <row r="101" spans="1:28" x14ac:dyDescent="0.25">
      <c r="B101" s="88" t="s">
        <v>110</v>
      </c>
      <c r="D101" s="94">
        <f>7.36*719</f>
        <v>5291.84</v>
      </c>
    </row>
  </sheetData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40"/>
  <sheetViews>
    <sheetView workbookViewId="0">
      <selection activeCell="B3" sqref="B3:D3"/>
    </sheetView>
  </sheetViews>
  <sheetFormatPr defaultRowHeight="11.25" x14ac:dyDescent="0.2"/>
  <cols>
    <col min="1" max="2" width="9.140625" style="127"/>
    <col min="3" max="3" width="33" style="127" customWidth="1"/>
    <col min="4" max="5" width="9.140625" style="127"/>
    <col min="6" max="6" width="26" style="127" bestFit="1" customWidth="1"/>
    <col min="7" max="7" width="11.140625" style="127" bestFit="1" customWidth="1"/>
    <col min="8" max="8" width="10.42578125" style="127" bestFit="1" customWidth="1"/>
    <col min="9" max="9" width="9.140625" style="127"/>
    <col min="10" max="10" width="11" style="127" bestFit="1" customWidth="1"/>
    <col min="11" max="11" width="10.85546875" style="127" bestFit="1" customWidth="1"/>
    <col min="12" max="12" width="10" style="127" bestFit="1" customWidth="1"/>
    <col min="13" max="13" width="9.140625" style="127"/>
    <col min="14" max="15" width="14.28515625" style="127" customWidth="1"/>
    <col min="16" max="16384" width="9.140625" style="127"/>
  </cols>
  <sheetData>
    <row r="1" spans="1:18" ht="33.75" x14ac:dyDescent="0.2">
      <c r="A1" s="127" t="s">
        <v>186</v>
      </c>
      <c r="B1" s="127" t="s">
        <v>0</v>
      </c>
      <c r="C1" s="127" t="s">
        <v>11</v>
      </c>
      <c r="D1" s="127" t="s">
        <v>10</v>
      </c>
      <c r="E1" s="127" t="s">
        <v>2</v>
      </c>
      <c r="F1" s="127" t="s">
        <v>96</v>
      </c>
      <c r="G1" s="127" t="s">
        <v>14</v>
      </c>
      <c r="H1" s="127" t="s">
        <v>12</v>
      </c>
      <c r="I1" s="127" t="s">
        <v>13</v>
      </c>
      <c r="J1" s="127" t="s">
        <v>51</v>
      </c>
      <c r="K1" s="128" t="s">
        <v>15</v>
      </c>
      <c r="L1" s="128" t="s">
        <v>16</v>
      </c>
      <c r="M1" s="128" t="s">
        <v>39</v>
      </c>
      <c r="N1" s="128" t="s">
        <v>34</v>
      </c>
      <c r="O1" s="128" t="s">
        <v>148</v>
      </c>
      <c r="P1" s="128" t="s">
        <v>92</v>
      </c>
      <c r="Q1" s="128" t="s">
        <v>158</v>
      </c>
      <c r="R1" s="127" t="s">
        <v>97</v>
      </c>
    </row>
    <row r="3" spans="1:18" x14ac:dyDescent="0.2">
      <c r="A3" s="127">
        <v>1</v>
      </c>
      <c r="B3" s="129">
        <v>43217</v>
      </c>
      <c r="C3" s="127" t="s">
        <v>253</v>
      </c>
      <c r="D3" s="130">
        <v>5333</v>
      </c>
      <c r="E3" s="130"/>
      <c r="F3" s="130"/>
      <c r="G3" s="130"/>
      <c r="H3" s="130"/>
      <c r="I3" s="130">
        <f>D3</f>
        <v>5333</v>
      </c>
      <c r="J3" s="130"/>
      <c r="K3" s="130"/>
      <c r="L3" s="130"/>
      <c r="M3" s="130"/>
      <c r="N3" s="130"/>
      <c r="O3" s="130"/>
      <c r="R3" s="130"/>
    </row>
    <row r="4" spans="1:18" x14ac:dyDescent="0.2">
      <c r="B4" s="129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R4" s="130"/>
    </row>
    <row r="5" spans="1:18" x14ac:dyDescent="0.2">
      <c r="B5" s="129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30"/>
      <c r="O5" s="130"/>
      <c r="R5" s="130"/>
    </row>
    <row r="6" spans="1:18" x14ac:dyDescent="0.2">
      <c r="A6" s="131"/>
      <c r="B6" s="129"/>
      <c r="D6" s="132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</row>
    <row r="7" spans="1:18" x14ac:dyDescent="0.2">
      <c r="B7" s="129"/>
      <c r="D7" s="132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R7" s="130"/>
    </row>
    <row r="8" spans="1:18" x14ac:dyDescent="0.2">
      <c r="B8" s="129"/>
      <c r="D8" s="132"/>
      <c r="E8" s="130"/>
      <c r="F8" s="130"/>
      <c r="G8" s="130"/>
      <c r="H8" s="130"/>
      <c r="I8" s="130"/>
      <c r="J8" s="130"/>
      <c r="K8" s="130"/>
      <c r="L8" s="130"/>
      <c r="M8" s="130"/>
      <c r="N8" s="130"/>
      <c r="O8" s="130"/>
      <c r="P8" s="130"/>
      <c r="Q8" s="130"/>
      <c r="R8" s="130"/>
    </row>
    <row r="9" spans="1:18" x14ac:dyDescent="0.2">
      <c r="B9" s="129"/>
      <c r="D9" s="132"/>
      <c r="E9" s="130"/>
      <c r="F9" s="130"/>
      <c r="G9" s="130"/>
      <c r="H9" s="130"/>
      <c r="I9" s="130"/>
      <c r="J9" s="130"/>
      <c r="K9" s="130"/>
      <c r="L9" s="130"/>
      <c r="M9" s="130"/>
      <c r="N9" s="130"/>
      <c r="O9" s="130"/>
      <c r="R9" s="130"/>
    </row>
    <row r="10" spans="1:18" x14ac:dyDescent="0.2">
      <c r="A10" s="131"/>
      <c r="B10" s="129"/>
      <c r="D10" s="132"/>
      <c r="E10" s="130"/>
      <c r="F10" s="130"/>
      <c r="G10" s="130"/>
      <c r="H10" s="130"/>
      <c r="I10" s="130"/>
      <c r="J10" s="130"/>
      <c r="K10" s="130"/>
      <c r="L10" s="130"/>
      <c r="M10" s="130"/>
      <c r="N10" s="130"/>
      <c r="O10" s="130"/>
      <c r="R10" s="130"/>
    </row>
    <row r="11" spans="1:18" x14ac:dyDescent="0.2">
      <c r="B11" s="129"/>
      <c r="D11" s="132"/>
      <c r="E11" s="130"/>
      <c r="F11" s="130"/>
      <c r="G11" s="130"/>
      <c r="H11" s="130"/>
      <c r="I11" s="130"/>
      <c r="J11" s="130"/>
      <c r="K11" s="130"/>
      <c r="L11" s="130"/>
      <c r="M11" s="130"/>
      <c r="N11" s="130"/>
      <c r="O11" s="130"/>
      <c r="R11" s="130"/>
    </row>
    <row r="12" spans="1:18" x14ac:dyDescent="0.2">
      <c r="B12" s="129"/>
      <c r="D12" s="132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R12" s="130"/>
    </row>
    <row r="13" spans="1:18" x14ac:dyDescent="0.2">
      <c r="B13" s="129"/>
      <c r="D13" s="132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R13" s="130"/>
    </row>
    <row r="14" spans="1:18" x14ac:dyDescent="0.2">
      <c r="A14" s="131"/>
      <c r="B14" s="129"/>
      <c r="D14" s="132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</row>
    <row r="15" spans="1:18" x14ac:dyDescent="0.2">
      <c r="B15" s="129"/>
      <c r="D15" s="132"/>
      <c r="E15" s="130"/>
      <c r="F15" s="130"/>
      <c r="G15" s="130"/>
      <c r="H15" s="130"/>
      <c r="I15" s="130"/>
      <c r="J15" s="130"/>
      <c r="K15" s="130"/>
      <c r="L15" s="130"/>
      <c r="M15" s="130"/>
      <c r="N15" s="130"/>
      <c r="O15" s="130"/>
      <c r="R15" s="130"/>
    </row>
    <row r="16" spans="1:18" x14ac:dyDescent="0.2">
      <c r="B16" s="129"/>
      <c r="D16" s="132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R16" s="130"/>
    </row>
    <row r="17" spans="1:18" x14ac:dyDescent="0.2">
      <c r="B17" s="129"/>
      <c r="D17" s="132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130"/>
    </row>
    <row r="18" spans="1:18" x14ac:dyDescent="0.2">
      <c r="B18" s="129"/>
      <c r="D18" s="132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</row>
    <row r="19" spans="1:18" x14ac:dyDescent="0.2">
      <c r="B19" s="129"/>
      <c r="D19" s="132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</row>
    <row r="20" spans="1:18" x14ac:dyDescent="0.2">
      <c r="B20" s="129"/>
      <c r="D20" s="132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</row>
    <row r="21" spans="1:18" x14ac:dyDescent="0.2">
      <c r="B21" s="129"/>
      <c r="D21" s="132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</row>
    <row r="22" spans="1:18" x14ac:dyDescent="0.2">
      <c r="B22" s="129"/>
      <c r="D22" s="132"/>
      <c r="E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</row>
    <row r="23" spans="1:18" x14ac:dyDescent="0.2">
      <c r="B23" s="129"/>
      <c r="D23" s="132"/>
      <c r="E23" s="130"/>
      <c r="G23" s="130"/>
      <c r="H23" s="130"/>
      <c r="I23" s="130"/>
      <c r="J23" s="130"/>
      <c r="K23" s="130"/>
      <c r="L23" s="130"/>
      <c r="M23" s="130"/>
      <c r="N23" s="130"/>
      <c r="O23" s="130"/>
      <c r="P23" s="130"/>
      <c r="Q23" s="130"/>
      <c r="R23" s="130"/>
    </row>
    <row r="24" spans="1:18" x14ac:dyDescent="0.2">
      <c r="B24" s="129"/>
      <c r="D24" s="132"/>
      <c r="E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</row>
    <row r="25" spans="1:18" x14ac:dyDescent="0.2">
      <c r="B25" s="129"/>
      <c r="D25" s="132"/>
      <c r="E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</row>
    <row r="26" spans="1:18" x14ac:dyDescent="0.2">
      <c r="B26" s="129"/>
      <c r="D26" s="132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</row>
    <row r="27" spans="1:18" x14ac:dyDescent="0.2">
      <c r="A27" s="131"/>
      <c r="B27" s="129"/>
      <c r="D27" s="132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</row>
    <row r="28" spans="1:18" x14ac:dyDescent="0.2">
      <c r="A28" s="131"/>
      <c r="B28" s="129"/>
      <c r="D28" s="132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  <c r="Q28" s="130"/>
      <c r="R28" s="130"/>
    </row>
    <row r="29" spans="1:18" x14ac:dyDescent="0.2">
      <c r="A29" s="131"/>
      <c r="B29" s="129"/>
      <c r="D29" s="132"/>
      <c r="E29" s="130"/>
      <c r="F29" s="130"/>
      <c r="H29" s="130"/>
      <c r="I29" s="130"/>
      <c r="J29" s="130"/>
      <c r="K29" s="130"/>
      <c r="L29" s="130"/>
      <c r="M29" s="130"/>
      <c r="N29" s="130"/>
      <c r="P29" s="130"/>
      <c r="Q29" s="130"/>
      <c r="R29" s="130"/>
    </row>
    <row r="30" spans="1:18" x14ac:dyDescent="0.2">
      <c r="A30" s="131"/>
      <c r="B30" s="129"/>
      <c r="D30" s="132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</row>
    <row r="31" spans="1:18" x14ac:dyDescent="0.2">
      <c r="A31" s="131"/>
      <c r="B31" s="129"/>
      <c r="D31" s="132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</row>
    <row r="32" spans="1:18" s="131" customFormat="1" x14ac:dyDescent="0.2">
      <c r="B32" s="133"/>
      <c r="D32" s="134"/>
      <c r="E32" s="135"/>
      <c r="F32" s="135"/>
      <c r="G32" s="135"/>
      <c r="H32" s="135"/>
      <c r="I32" s="135"/>
      <c r="J32" s="135"/>
      <c r="L32" s="135"/>
      <c r="M32" s="135"/>
      <c r="N32" s="135"/>
      <c r="O32" s="135"/>
      <c r="P32" s="135"/>
      <c r="Q32" s="135"/>
      <c r="R32" s="135"/>
    </row>
    <row r="33" spans="2:18" s="131" customFormat="1" x14ac:dyDescent="0.2">
      <c r="B33" s="133"/>
      <c r="D33" s="136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5"/>
      <c r="R33" s="135"/>
    </row>
    <row r="34" spans="2:18" s="131" customFormat="1" x14ac:dyDescent="0.2">
      <c r="B34" s="133"/>
      <c r="D34" s="134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</row>
    <row r="35" spans="2:18" s="131" customFormat="1" x14ac:dyDescent="0.2">
      <c r="B35" s="133"/>
      <c r="D35" s="134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</row>
    <row r="36" spans="2:18" s="131" customFormat="1" x14ac:dyDescent="0.2">
      <c r="B36" s="133"/>
      <c r="D36" s="134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2:18" s="131" customFormat="1" x14ac:dyDescent="0.2">
      <c r="B37" s="133"/>
      <c r="D37" s="134"/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</row>
    <row r="38" spans="2:18" ht="12" thickBot="1" x14ac:dyDescent="0.25">
      <c r="D38" s="137">
        <f>SUM(D3:D36)</f>
        <v>5333</v>
      </c>
      <c r="E38" s="137">
        <f t="shared" ref="E38:J38" si="0">SUM(E3:E35)</f>
        <v>0</v>
      </c>
      <c r="F38" s="137">
        <f t="shared" si="0"/>
        <v>0</v>
      </c>
      <c r="G38" s="137">
        <f t="shared" si="0"/>
        <v>0</v>
      </c>
      <c r="H38" s="137">
        <f t="shared" si="0"/>
        <v>0</v>
      </c>
      <c r="I38" s="137">
        <f t="shared" si="0"/>
        <v>5333</v>
      </c>
      <c r="J38" s="137">
        <f t="shared" si="0"/>
        <v>0</v>
      </c>
      <c r="K38" s="137">
        <f>SUM(K3:K36)</f>
        <v>0</v>
      </c>
      <c r="L38" s="137">
        <f t="shared" ref="L38:Q38" si="1">SUM(L3:L35)</f>
        <v>0</v>
      </c>
      <c r="M38" s="137">
        <f t="shared" si="1"/>
        <v>0</v>
      </c>
      <c r="N38" s="137">
        <f t="shared" si="1"/>
        <v>0</v>
      </c>
      <c r="O38" s="137">
        <f t="shared" si="1"/>
        <v>0</v>
      </c>
      <c r="P38" s="137">
        <f t="shared" si="1"/>
        <v>0</v>
      </c>
      <c r="Q38" s="137">
        <f t="shared" si="1"/>
        <v>0</v>
      </c>
      <c r="R38" s="130">
        <f>D38-SUM(E38:P38)</f>
        <v>0</v>
      </c>
    </row>
    <row r="39" spans="2:18" x14ac:dyDescent="0.2">
      <c r="E39" s="130">
        <f t="shared" ref="E39:Q39" si="2">E38-SUM(E3:E34)</f>
        <v>0</v>
      </c>
      <c r="F39" s="130">
        <f t="shared" si="2"/>
        <v>0</v>
      </c>
      <c r="G39" s="130">
        <f t="shared" si="2"/>
        <v>0</v>
      </c>
      <c r="H39" s="130">
        <f t="shared" si="2"/>
        <v>0</v>
      </c>
      <c r="I39" s="130">
        <f t="shared" si="2"/>
        <v>0</v>
      </c>
      <c r="J39" s="130">
        <f t="shared" si="2"/>
        <v>0</v>
      </c>
      <c r="K39" s="130">
        <f t="shared" si="2"/>
        <v>0</v>
      </c>
      <c r="L39" s="130">
        <f t="shared" si="2"/>
        <v>0</v>
      </c>
      <c r="M39" s="130">
        <f t="shared" si="2"/>
        <v>0</v>
      </c>
      <c r="N39" s="130">
        <f t="shared" si="2"/>
        <v>0</v>
      </c>
      <c r="O39" s="130">
        <f t="shared" si="2"/>
        <v>0</v>
      </c>
      <c r="P39" s="130">
        <f t="shared" si="2"/>
        <v>0</v>
      </c>
      <c r="Q39" s="130">
        <f t="shared" si="2"/>
        <v>0</v>
      </c>
    </row>
    <row r="40" spans="2:18" x14ac:dyDescent="0.2">
      <c r="B40" s="129"/>
      <c r="C40" s="138" t="s">
        <v>66</v>
      </c>
      <c r="D40" s="130">
        <f>D33</f>
        <v>0</v>
      </c>
      <c r="E40" s="130"/>
      <c r="F40" s="139"/>
      <c r="G40" s="130"/>
      <c r="H40" s="130"/>
      <c r="I40" s="130"/>
      <c r="J40" s="130"/>
      <c r="K40" s="130"/>
      <c r="L40" s="130"/>
      <c r="M40" s="130"/>
      <c r="N40" s="130"/>
      <c r="O40" s="130"/>
    </row>
  </sheetData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5:I59"/>
  <sheetViews>
    <sheetView tabSelected="1" topLeftCell="A33" zoomScale="70" zoomScaleNormal="70" workbookViewId="0">
      <selection activeCell="D54" sqref="D54"/>
    </sheetView>
  </sheetViews>
  <sheetFormatPr defaultRowHeight="15" x14ac:dyDescent="0.25"/>
  <cols>
    <col min="1" max="1" width="24.5703125" customWidth="1"/>
    <col min="3" max="3" width="14" bestFit="1" customWidth="1"/>
    <col min="4" max="4" width="15.42578125" bestFit="1" customWidth="1"/>
    <col min="6" max="6" width="54.7109375" bestFit="1" customWidth="1"/>
    <col min="8" max="8" width="9.28515625" bestFit="1" customWidth="1"/>
  </cols>
  <sheetData>
    <row r="5" spans="1:9" x14ac:dyDescent="0.25">
      <c r="C5" s="42"/>
      <c r="D5" s="42"/>
      <c r="F5" s="5"/>
      <c r="G5" s="5"/>
    </row>
    <row r="6" spans="1:9" x14ac:dyDescent="0.25">
      <c r="A6" s="3" t="s">
        <v>67</v>
      </c>
      <c r="C6" s="21">
        <v>6507</v>
      </c>
      <c r="E6" s="41" t="s">
        <v>112</v>
      </c>
      <c r="F6" s="5"/>
      <c r="G6" s="5"/>
    </row>
    <row r="7" spans="1:9" x14ac:dyDescent="0.25">
      <c r="A7" s="3" t="s">
        <v>22</v>
      </c>
      <c r="F7" s="5"/>
      <c r="G7" s="5"/>
    </row>
    <row r="8" spans="1:9" x14ac:dyDescent="0.25">
      <c r="A8" t="s">
        <v>18</v>
      </c>
      <c r="C8" s="6">
        <f>Receipts!I38</f>
        <v>5333</v>
      </c>
      <c r="E8" s="90">
        <v>43173</v>
      </c>
      <c r="F8" s="36" t="s">
        <v>201</v>
      </c>
      <c r="G8" s="109">
        <v>872</v>
      </c>
      <c r="H8" s="110">
        <f>22.5+42.99+10.94+4.24</f>
        <v>80.67</v>
      </c>
      <c r="I8" s="2"/>
    </row>
    <row r="9" spans="1:9" x14ac:dyDescent="0.25">
      <c r="A9" t="s">
        <v>51</v>
      </c>
      <c r="C9" s="2">
        <f>Receipts!J38</f>
        <v>0</v>
      </c>
      <c r="E9" s="90">
        <v>43189</v>
      </c>
      <c r="F9" s="36" t="s">
        <v>189</v>
      </c>
      <c r="G9" s="109">
        <v>874</v>
      </c>
      <c r="H9" s="110">
        <v>478.77</v>
      </c>
      <c r="I9" s="2"/>
    </row>
    <row r="10" spans="1:9" x14ac:dyDescent="0.25">
      <c r="A10" t="s">
        <v>7</v>
      </c>
      <c r="C10" s="6">
        <f>Receipts!F38</f>
        <v>0</v>
      </c>
      <c r="E10" s="125">
        <v>43209</v>
      </c>
      <c r="F10" s="36" t="s">
        <v>251</v>
      </c>
      <c r="G10" s="36">
        <v>877</v>
      </c>
      <c r="H10" s="8">
        <v>20.47</v>
      </c>
      <c r="I10" s="2"/>
    </row>
    <row r="11" spans="1:9" x14ac:dyDescent="0.25">
      <c r="A11" t="s">
        <v>19</v>
      </c>
      <c r="C11" s="6">
        <f>Receipts!G38</f>
        <v>0</v>
      </c>
      <c r="E11" s="125">
        <v>43209</v>
      </c>
      <c r="F11" s="36" t="s">
        <v>252</v>
      </c>
      <c r="G11" s="36">
        <v>878</v>
      </c>
      <c r="H11" s="8">
        <v>186</v>
      </c>
      <c r="I11" s="2"/>
    </row>
    <row r="12" spans="1:9" x14ac:dyDescent="0.25">
      <c r="A12" t="s">
        <v>20</v>
      </c>
      <c r="C12" s="6">
        <f>Receipts!K38</f>
        <v>0</v>
      </c>
      <c r="E12" s="125">
        <v>43217</v>
      </c>
      <c r="F12" s="36" t="s">
        <v>254</v>
      </c>
      <c r="G12" s="36">
        <v>879</v>
      </c>
      <c r="H12" s="8">
        <v>105</v>
      </c>
      <c r="I12" s="36"/>
    </row>
    <row r="13" spans="1:9" x14ac:dyDescent="0.25">
      <c r="A13" t="s">
        <v>36</v>
      </c>
      <c r="C13" s="6">
        <f>Receipts!N38</f>
        <v>0</v>
      </c>
      <c r="E13" s="125">
        <v>43217</v>
      </c>
      <c r="F13" s="36" t="s">
        <v>255</v>
      </c>
      <c r="G13" s="36">
        <v>880</v>
      </c>
      <c r="H13" s="8">
        <v>125</v>
      </c>
      <c r="I13" s="36"/>
    </row>
    <row r="14" spans="1:9" x14ac:dyDescent="0.25">
      <c r="A14" t="s">
        <v>35</v>
      </c>
      <c r="C14" s="6">
        <f>Receipts!O38</f>
        <v>0</v>
      </c>
      <c r="E14" s="125">
        <v>43221</v>
      </c>
      <c r="F14" s="36" t="s">
        <v>256</v>
      </c>
      <c r="G14" s="36">
        <v>881</v>
      </c>
      <c r="H14" s="37">
        <v>65.900000000000006</v>
      </c>
      <c r="I14" s="36"/>
    </row>
    <row r="15" spans="1:9" x14ac:dyDescent="0.25">
      <c r="A15" t="s">
        <v>93</v>
      </c>
      <c r="C15" s="6">
        <f>Receipts!P38</f>
        <v>0</v>
      </c>
      <c r="E15" s="125">
        <v>43221</v>
      </c>
      <c r="F15" s="36" t="s">
        <v>257</v>
      </c>
      <c r="G15" s="36">
        <v>882</v>
      </c>
      <c r="H15" s="8">
        <v>35</v>
      </c>
    </row>
    <row r="16" spans="1:9" x14ac:dyDescent="0.25">
      <c r="A16" t="s">
        <v>160</v>
      </c>
      <c r="C16" s="6">
        <f>Receipts!Q38</f>
        <v>0</v>
      </c>
      <c r="E16" s="125">
        <v>43221</v>
      </c>
      <c r="F16" s="36" t="s">
        <v>259</v>
      </c>
      <c r="G16" s="36">
        <v>885</v>
      </c>
      <c r="H16" s="8">
        <v>290.38</v>
      </c>
    </row>
    <row r="17" spans="1:8" x14ac:dyDescent="0.25">
      <c r="A17" t="s">
        <v>2</v>
      </c>
      <c r="C17" s="116">
        <f>Receipts!E38</f>
        <v>0</v>
      </c>
      <c r="D17" s="61">
        <f>SUM(C8:C17)</f>
        <v>5333</v>
      </c>
      <c r="E17" s="125"/>
      <c r="F17" s="36"/>
      <c r="G17" s="36"/>
      <c r="H17" s="8"/>
    </row>
    <row r="18" spans="1:8" x14ac:dyDescent="0.25">
      <c r="A18" s="38"/>
      <c r="B18" s="38"/>
      <c r="C18" s="62"/>
      <c r="D18" s="26"/>
    </row>
    <row r="19" spans="1:8" x14ac:dyDescent="0.25">
      <c r="A19" s="63" t="s">
        <v>21</v>
      </c>
      <c r="B19" s="38"/>
      <c r="C19" s="38"/>
      <c r="D19" s="38"/>
      <c r="E19" s="38"/>
      <c r="F19" s="64"/>
      <c r="G19" s="5"/>
      <c r="H19" s="35">
        <f>SUM(H8:H16)</f>
        <v>1387.19</v>
      </c>
    </row>
    <row r="20" spans="1:8" x14ac:dyDescent="0.25">
      <c r="A20" s="38" t="s">
        <v>26</v>
      </c>
      <c r="B20" s="38"/>
      <c r="C20" s="43">
        <f>Payments!Q96</f>
        <v>0</v>
      </c>
      <c r="D20" s="26"/>
      <c r="E20" s="65" t="s">
        <v>120</v>
      </c>
      <c r="F20" s="64"/>
      <c r="G20" s="5"/>
    </row>
    <row r="21" spans="1:8" x14ac:dyDescent="0.25">
      <c r="A21" s="38" t="s">
        <v>23</v>
      </c>
      <c r="B21" s="38"/>
      <c r="C21" s="43">
        <f>Payments!U96</f>
        <v>35</v>
      </c>
      <c r="D21" s="38"/>
      <c r="E21" s="39">
        <v>43183</v>
      </c>
      <c r="F21" s="38" t="s">
        <v>202</v>
      </c>
      <c r="H21" s="37">
        <v>650</v>
      </c>
    </row>
    <row r="22" spans="1:8" x14ac:dyDescent="0.25">
      <c r="A22" s="38" t="s">
        <v>27</v>
      </c>
      <c r="B22" s="38"/>
      <c r="C22" s="43">
        <f>Payments!M96</f>
        <v>693.33</v>
      </c>
      <c r="D22" s="38"/>
      <c r="E22" s="1"/>
      <c r="H22" s="8"/>
    </row>
    <row r="23" spans="1:8" x14ac:dyDescent="0.25">
      <c r="A23" s="38" t="s">
        <v>40</v>
      </c>
      <c r="B23" s="38"/>
      <c r="C23" s="43">
        <f>Payments!L96</f>
        <v>260</v>
      </c>
      <c r="D23" s="38"/>
      <c r="E23" s="1"/>
      <c r="H23" s="8"/>
    </row>
    <row r="24" spans="1:8" x14ac:dyDescent="0.25">
      <c r="A24" s="38" t="s">
        <v>209</v>
      </c>
      <c r="B24" s="38"/>
      <c r="C24" s="43">
        <f>Payments!N96</f>
        <v>0</v>
      </c>
      <c r="D24" s="38"/>
      <c r="E24" s="1"/>
      <c r="H24" s="8"/>
    </row>
    <row r="25" spans="1:8" x14ac:dyDescent="0.25">
      <c r="A25" s="38" t="s">
        <v>28</v>
      </c>
      <c r="B25" s="38"/>
      <c r="C25" s="43">
        <f>Payments!V96</f>
        <v>20.47</v>
      </c>
      <c r="D25" s="38"/>
      <c r="E25" s="39"/>
      <c r="F25" s="38"/>
      <c r="H25" s="8"/>
    </row>
    <row r="26" spans="1:8" x14ac:dyDescent="0.25">
      <c r="A26" s="38" t="s">
        <v>33</v>
      </c>
      <c r="B26" s="38"/>
      <c r="C26" s="43">
        <f>Payments!T96</f>
        <v>0</v>
      </c>
      <c r="D26" s="38"/>
      <c r="E26" s="38"/>
      <c r="F26" s="64"/>
      <c r="H26" s="5"/>
    </row>
    <row r="27" spans="1:8" x14ac:dyDescent="0.25">
      <c r="A27" s="38" t="s">
        <v>17</v>
      </c>
      <c r="B27" s="38"/>
      <c r="C27" s="43">
        <f>Payments!R96</f>
        <v>0</v>
      </c>
      <c r="D27" s="38"/>
      <c r="E27" s="38"/>
      <c r="F27" s="64"/>
      <c r="H27" s="121">
        <f>SUM(H21:H25)</f>
        <v>650</v>
      </c>
    </row>
    <row r="28" spans="1:8" x14ac:dyDescent="0.25">
      <c r="A28" s="38" t="s">
        <v>3</v>
      </c>
      <c r="B28" s="38"/>
      <c r="C28" s="43">
        <f>Payments!F96</f>
        <v>0</v>
      </c>
      <c r="D28" s="38"/>
      <c r="E28" s="38"/>
      <c r="F28" s="64"/>
      <c r="G28" s="5"/>
    </row>
    <row r="29" spans="1:8" x14ac:dyDescent="0.25">
      <c r="A29" s="38" t="s">
        <v>90</v>
      </c>
      <c r="B29" s="38"/>
      <c r="C29" s="43">
        <f>Payments!G96</f>
        <v>290.38</v>
      </c>
      <c r="D29" s="38"/>
      <c r="E29" s="38"/>
      <c r="F29" s="64"/>
      <c r="G29" s="5"/>
    </row>
    <row r="30" spans="1:8" x14ac:dyDescent="0.25">
      <c r="A30" s="38" t="s">
        <v>89</v>
      </c>
      <c r="B30" s="38"/>
      <c r="C30" s="43">
        <f>Payments!H96</f>
        <v>0</v>
      </c>
      <c r="D30" s="38"/>
      <c r="E30" s="38"/>
      <c r="F30" s="64"/>
      <c r="G30" s="5"/>
    </row>
    <row r="31" spans="1:8" x14ac:dyDescent="0.25">
      <c r="A31" s="38" t="s">
        <v>24</v>
      </c>
      <c r="B31" s="38"/>
      <c r="C31" s="43">
        <f>Payments!P96</f>
        <v>0</v>
      </c>
      <c r="D31" s="38"/>
      <c r="E31" s="38"/>
      <c r="F31" s="64"/>
      <c r="G31" s="5"/>
    </row>
    <row r="32" spans="1:8" x14ac:dyDescent="0.25">
      <c r="A32" s="38" t="s">
        <v>29</v>
      </c>
      <c r="B32" s="38"/>
      <c r="C32" s="43">
        <f>Payments!S96</f>
        <v>0</v>
      </c>
      <c r="D32" s="38"/>
      <c r="E32" s="38"/>
      <c r="F32" s="64"/>
      <c r="G32" s="5"/>
    </row>
    <row r="33" spans="1:7" x14ac:dyDescent="0.25">
      <c r="A33" s="38" t="s">
        <v>30</v>
      </c>
      <c r="B33" s="38"/>
      <c r="C33" s="43">
        <f>Payments!X96</f>
        <v>0</v>
      </c>
      <c r="D33" s="38"/>
      <c r="E33" s="38"/>
      <c r="F33" s="64"/>
      <c r="G33" s="5"/>
    </row>
    <row r="34" spans="1:7" x14ac:dyDescent="0.25">
      <c r="A34" s="66" t="s">
        <v>5</v>
      </c>
      <c r="B34" s="38"/>
      <c r="C34" s="43">
        <f>Payments!J96</f>
        <v>0</v>
      </c>
      <c r="D34" s="38"/>
      <c r="E34" s="38"/>
      <c r="F34" s="64"/>
      <c r="G34" s="5"/>
    </row>
    <row r="35" spans="1:7" x14ac:dyDescent="0.25">
      <c r="A35" s="38" t="s">
        <v>8</v>
      </c>
      <c r="B35" s="38"/>
      <c r="C35" s="43">
        <f>Payments!O96</f>
        <v>125</v>
      </c>
      <c r="D35" s="38"/>
      <c r="E35" s="38"/>
      <c r="F35" s="64"/>
      <c r="G35" s="5"/>
    </row>
    <row r="36" spans="1:7" x14ac:dyDescent="0.25">
      <c r="A36" s="38" t="s">
        <v>38</v>
      </c>
      <c r="B36" s="38"/>
      <c r="C36" s="43">
        <f>Payments!W96</f>
        <v>0</v>
      </c>
      <c r="D36" s="38"/>
      <c r="E36" s="38"/>
      <c r="F36" s="64"/>
      <c r="G36" s="5"/>
    </row>
    <row r="37" spans="1:7" x14ac:dyDescent="0.25">
      <c r="A37" s="38" t="s">
        <v>70</v>
      </c>
      <c r="B37" s="38"/>
      <c r="C37" s="43">
        <f>Payments!Y96</f>
        <v>0</v>
      </c>
      <c r="D37" s="38"/>
      <c r="E37" s="38"/>
      <c r="F37" s="64"/>
      <c r="G37" s="5"/>
    </row>
    <row r="38" spans="1:7" x14ac:dyDescent="0.25">
      <c r="A38" s="38" t="s">
        <v>99</v>
      </c>
      <c r="B38" s="38"/>
      <c r="C38" s="43">
        <f>Payments!AC96</f>
        <v>0</v>
      </c>
      <c r="D38" s="38"/>
      <c r="E38" s="38"/>
      <c r="F38" s="64"/>
      <c r="G38" s="5"/>
    </row>
    <row r="39" spans="1:7" x14ac:dyDescent="0.25">
      <c r="A39" s="38" t="s">
        <v>91</v>
      </c>
      <c r="B39" s="38"/>
      <c r="C39" s="43">
        <f>Payments!AA96</f>
        <v>0</v>
      </c>
      <c r="D39" s="38"/>
      <c r="E39" s="38"/>
      <c r="F39" s="64"/>
      <c r="G39" s="5"/>
    </row>
    <row r="40" spans="1:7" x14ac:dyDescent="0.25">
      <c r="A40" s="38" t="s">
        <v>113</v>
      </c>
      <c r="B40" s="38"/>
      <c r="C40" s="43">
        <f>Payments!AD96</f>
        <v>0</v>
      </c>
      <c r="D40" s="38"/>
      <c r="E40" s="38"/>
      <c r="F40" s="64"/>
      <c r="G40" s="5"/>
    </row>
    <row r="41" spans="1:7" ht="18" customHeight="1" x14ac:dyDescent="0.25">
      <c r="A41" s="38" t="s">
        <v>98</v>
      </c>
      <c r="B41" s="38"/>
      <c r="C41" s="43">
        <f>Payments!AB96</f>
        <v>53.910000000000004</v>
      </c>
      <c r="D41" s="38"/>
      <c r="E41" s="26"/>
      <c r="F41" s="64"/>
      <c r="G41" s="5"/>
    </row>
    <row r="42" spans="1:7" x14ac:dyDescent="0.25">
      <c r="A42" s="38" t="s">
        <v>95</v>
      </c>
      <c r="B42" s="38"/>
      <c r="C42" s="43">
        <f>Payments!AE96</f>
        <v>0</v>
      </c>
      <c r="D42" s="38"/>
      <c r="E42" s="38"/>
      <c r="F42" s="64"/>
      <c r="G42" s="5"/>
    </row>
    <row r="43" spans="1:7" x14ac:dyDescent="0.25">
      <c r="A43" s="38" t="s">
        <v>116</v>
      </c>
      <c r="B43" s="38"/>
      <c r="C43" s="43">
        <f>Payments!AF96</f>
        <v>0</v>
      </c>
      <c r="D43" s="38"/>
      <c r="E43" s="38"/>
      <c r="F43" s="64"/>
      <c r="G43" s="5"/>
    </row>
    <row r="44" spans="1:7" x14ac:dyDescent="0.25">
      <c r="A44" s="38" t="s">
        <v>149</v>
      </c>
      <c r="B44" s="38"/>
      <c r="C44" s="26">
        <f>Payments!AG96</f>
        <v>0</v>
      </c>
      <c r="D44" s="38"/>
      <c r="E44" s="38"/>
      <c r="F44" s="64"/>
      <c r="G44" s="5"/>
    </row>
    <row r="45" spans="1:7" x14ac:dyDescent="0.25">
      <c r="A45" s="38" t="s">
        <v>161</v>
      </c>
      <c r="B45" s="38"/>
      <c r="C45" s="43">
        <f>Payments!AH96</f>
        <v>0</v>
      </c>
      <c r="D45" s="38"/>
      <c r="E45" s="38"/>
      <c r="F45" s="64"/>
      <c r="G45" s="5"/>
    </row>
    <row r="46" spans="1:7" x14ac:dyDescent="0.25">
      <c r="A46" s="38" t="s">
        <v>2</v>
      </c>
      <c r="B46" s="38"/>
      <c r="C46" s="27">
        <f>Payments!E96</f>
        <v>42.99</v>
      </c>
      <c r="D46" s="67">
        <f>SUM(C20:C46)</f>
        <v>1521.0800000000002</v>
      </c>
      <c r="E46" s="26"/>
      <c r="F46" s="43"/>
      <c r="G46" s="5"/>
    </row>
    <row r="47" spans="1:7" x14ac:dyDescent="0.25">
      <c r="F47" s="5"/>
      <c r="G47" s="5"/>
    </row>
    <row r="48" spans="1:7" ht="15.75" thickBot="1" x14ac:dyDescent="0.3">
      <c r="A48" s="3" t="s">
        <v>25</v>
      </c>
      <c r="D48" s="60">
        <f>C6+D17-D46</f>
        <v>10318.92</v>
      </c>
      <c r="F48" s="4"/>
      <c r="G48" s="5"/>
    </row>
    <row r="52" spans="1:4" x14ac:dyDescent="0.25">
      <c r="A52" s="5" t="s">
        <v>65</v>
      </c>
      <c r="B52" s="5"/>
      <c r="C52" s="5"/>
      <c r="D52" s="33">
        <f>H19</f>
        <v>1387.19</v>
      </c>
    </row>
    <row r="53" spans="1:4" x14ac:dyDescent="0.25">
      <c r="A53" s="7" t="s">
        <v>66</v>
      </c>
      <c r="D53" s="34">
        <f>H27</f>
        <v>650</v>
      </c>
    </row>
    <row r="54" spans="1:4" x14ac:dyDescent="0.25">
      <c r="A54" s="3" t="s">
        <v>68</v>
      </c>
      <c r="D54" s="35">
        <f>D48+D52-D53+D51</f>
        <v>11056.11</v>
      </c>
    </row>
    <row r="55" spans="1:4" x14ac:dyDescent="0.25">
      <c r="D55" s="9"/>
    </row>
    <row r="56" spans="1:4" x14ac:dyDescent="0.25">
      <c r="A56" s="3" t="s">
        <v>69</v>
      </c>
      <c r="D56" s="9">
        <v>11749.62</v>
      </c>
    </row>
    <row r="57" spans="1:4" x14ac:dyDescent="0.25">
      <c r="D57" s="9"/>
    </row>
    <row r="58" spans="1:4" x14ac:dyDescent="0.25">
      <c r="A58" s="3" t="s">
        <v>31</v>
      </c>
      <c r="D58" s="35">
        <f>D54-D56</f>
        <v>-693.51000000000022</v>
      </c>
    </row>
    <row r="59" spans="1:4" x14ac:dyDescent="0.25">
      <c r="D59" s="2"/>
    </row>
  </sheetData>
  <pageMargins left="0.7" right="0.7" top="0.75" bottom="0.75" header="0.3" footer="0.3"/>
  <pageSetup paperSize="9" orientation="landscape" r:id="rId1"/>
  <headerFooter>
    <oddHeader>&amp;C&amp;"-,Bold"&amp;18Peterston-super-Ely Community Council
Receipts and Payments account to March 2012&amp;"-,Bold Italic"
Budget for 2013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99"/>
  <sheetViews>
    <sheetView topLeftCell="A20" workbookViewId="0">
      <selection activeCell="F26" sqref="F26"/>
    </sheetView>
  </sheetViews>
  <sheetFormatPr defaultRowHeight="15" x14ac:dyDescent="0.25"/>
  <cols>
    <col min="1" max="1" width="28.85546875" style="68" customWidth="1"/>
    <col min="2" max="2" width="10.5703125" style="68" bestFit="1" customWidth="1"/>
    <col min="3" max="3" width="12.85546875" style="68" customWidth="1"/>
    <col min="4" max="4" width="10.5703125" style="68" bestFit="1" customWidth="1"/>
    <col min="5" max="6" width="14.42578125" style="68" customWidth="1"/>
    <col min="7" max="16384" width="9.140625" style="68"/>
  </cols>
  <sheetData>
    <row r="1" spans="1:6" x14ac:dyDescent="0.25">
      <c r="A1" s="66"/>
    </row>
    <row r="2" spans="1:6" ht="75" x14ac:dyDescent="0.25">
      <c r="B2" s="96" t="s">
        <v>187</v>
      </c>
      <c r="C2" s="111" t="s">
        <v>190</v>
      </c>
      <c r="D2" s="96" t="s">
        <v>163</v>
      </c>
      <c r="E2" s="96" t="s">
        <v>164</v>
      </c>
      <c r="F2" s="111" t="s">
        <v>200</v>
      </c>
    </row>
    <row r="3" spans="1:6" x14ac:dyDescent="0.25">
      <c r="A3" s="70" t="s">
        <v>67</v>
      </c>
      <c r="B3" s="71">
        <v>14090.380000000001</v>
      </c>
      <c r="C3" s="72">
        <f>B3</f>
        <v>14090.380000000001</v>
      </c>
      <c r="D3" s="72">
        <f>C3</f>
        <v>14090.380000000001</v>
      </c>
      <c r="F3" s="68">
        <f>D48</f>
        <v>21735.260000000002</v>
      </c>
    </row>
    <row r="4" spans="1:6" x14ac:dyDescent="0.25">
      <c r="A4" s="73" t="s">
        <v>22</v>
      </c>
      <c r="B4" s="74"/>
    </row>
    <row r="5" spans="1:6" ht="30" x14ac:dyDescent="0.25">
      <c r="A5" s="75" t="s">
        <v>18</v>
      </c>
      <c r="B5" s="74">
        <f>[1]Sheet1!$M$5</f>
        <v>13580</v>
      </c>
      <c r="C5" s="72">
        <f>'bank rec'!C8</f>
        <v>5333</v>
      </c>
      <c r="D5" s="76">
        <f>B5</f>
        <v>13580</v>
      </c>
      <c r="E5" s="97" t="s">
        <v>188</v>
      </c>
      <c r="F5" s="105">
        <v>16000</v>
      </c>
    </row>
    <row r="6" spans="1:6" ht="195" x14ac:dyDescent="0.25">
      <c r="A6" s="75" t="s">
        <v>51</v>
      </c>
      <c r="B6" s="74">
        <f>[1]Sheet1!$M$6</f>
        <v>1250</v>
      </c>
      <c r="C6" s="72">
        <f>'bank rec'!C9</f>
        <v>0</v>
      </c>
      <c r="D6" s="74">
        <f>B6</f>
        <v>1250</v>
      </c>
      <c r="E6" s="97" t="s">
        <v>191</v>
      </c>
      <c r="F6" s="77">
        <v>2250</v>
      </c>
    </row>
    <row r="7" spans="1:6" ht="75" x14ac:dyDescent="0.25">
      <c r="A7" s="98" t="s">
        <v>165</v>
      </c>
      <c r="B7" s="74">
        <f>[1]Sheet1!$M$7</f>
        <v>0</v>
      </c>
      <c r="C7" s="72">
        <v>0</v>
      </c>
      <c r="D7" s="74">
        <v>0</v>
      </c>
      <c r="E7" s="97" t="s">
        <v>166</v>
      </c>
      <c r="F7" s="77">
        <v>168000</v>
      </c>
    </row>
    <row r="8" spans="1:6" ht="30" x14ac:dyDescent="0.25">
      <c r="A8" s="75" t="s">
        <v>109</v>
      </c>
      <c r="B8" s="74">
        <f>[2]Sheet1!$J$8</f>
        <v>300</v>
      </c>
      <c r="C8" s="72">
        <f>'bank rec'!C10</f>
        <v>0</v>
      </c>
      <c r="D8" s="74">
        <f>C8</f>
        <v>0</v>
      </c>
      <c r="E8" s="97" t="s">
        <v>167</v>
      </c>
      <c r="F8" s="77">
        <v>250</v>
      </c>
    </row>
    <row r="9" spans="1:6" ht="30" x14ac:dyDescent="0.25">
      <c r="A9" s="75" t="s">
        <v>19</v>
      </c>
      <c r="B9" s="74">
        <f>[2]Sheet1!$J$9</f>
        <v>550</v>
      </c>
      <c r="C9" s="72">
        <f>'bank rec'!C11</f>
        <v>0</v>
      </c>
      <c r="D9" s="74">
        <f>C9</f>
        <v>0</v>
      </c>
      <c r="E9" s="97" t="s">
        <v>167</v>
      </c>
      <c r="F9" s="77">
        <f>D9</f>
        <v>0</v>
      </c>
    </row>
    <row r="10" spans="1:6" ht="60" x14ac:dyDescent="0.25">
      <c r="A10" s="75" t="s">
        <v>20</v>
      </c>
      <c r="B10" s="74">
        <f>[2]Sheet1!$J$10</f>
        <v>120</v>
      </c>
      <c r="C10" s="72">
        <f>'bank rec'!C12</f>
        <v>0</v>
      </c>
      <c r="D10" s="74">
        <v>110</v>
      </c>
      <c r="E10" s="97" t="s">
        <v>192</v>
      </c>
      <c r="F10" s="77">
        <v>120</v>
      </c>
    </row>
    <row r="11" spans="1:6" ht="30" x14ac:dyDescent="0.25">
      <c r="A11" s="75" t="s">
        <v>36</v>
      </c>
      <c r="B11" s="74">
        <v>1500</v>
      </c>
      <c r="C11" s="72">
        <f>'bank rec'!C13</f>
        <v>0</v>
      </c>
      <c r="D11" s="74">
        <f>C11</f>
        <v>0</v>
      </c>
      <c r="E11" s="97" t="s">
        <v>167</v>
      </c>
      <c r="F11" s="77">
        <f>D11</f>
        <v>0</v>
      </c>
    </row>
    <row r="12" spans="1:6" ht="30" x14ac:dyDescent="0.25">
      <c r="A12" s="75" t="s">
        <v>151</v>
      </c>
      <c r="B12" s="74">
        <f>[2]Sheet1!$J$12</f>
        <v>1800</v>
      </c>
      <c r="C12" s="72">
        <f>'bank rec'!C14</f>
        <v>0</v>
      </c>
      <c r="D12" s="74">
        <f>C12</f>
        <v>0</v>
      </c>
      <c r="E12" s="97" t="s">
        <v>167</v>
      </c>
      <c r="F12" s="77">
        <v>0</v>
      </c>
    </row>
    <row r="13" spans="1:6" ht="30" x14ac:dyDescent="0.25">
      <c r="A13" s="75" t="s">
        <v>93</v>
      </c>
      <c r="B13" s="74">
        <f>[2]Sheet1!$J$13</f>
        <v>205</v>
      </c>
      <c r="C13" s="72">
        <f>'bank rec'!C15</f>
        <v>0</v>
      </c>
      <c r="D13" s="74">
        <f>C13</f>
        <v>0</v>
      </c>
      <c r="E13" s="97" t="s">
        <v>167</v>
      </c>
      <c r="F13" s="77">
        <v>0</v>
      </c>
    </row>
    <row r="14" spans="1:6" ht="30" x14ac:dyDescent="0.25">
      <c r="A14" s="75" t="s">
        <v>2</v>
      </c>
      <c r="B14" s="74">
        <v>1500</v>
      </c>
      <c r="C14" s="72">
        <f>'bank rec'!C17</f>
        <v>0</v>
      </c>
      <c r="D14" s="74">
        <f>C14</f>
        <v>0</v>
      </c>
      <c r="E14" s="97" t="s">
        <v>167</v>
      </c>
      <c r="F14" s="77">
        <f>32000+538</f>
        <v>32538</v>
      </c>
    </row>
    <row r="15" spans="1:6" x14ac:dyDescent="0.25">
      <c r="A15" s="69" t="s">
        <v>107</v>
      </c>
      <c r="B15" s="78">
        <f>SUM(B5:B14)</f>
        <v>20805</v>
      </c>
      <c r="C15" s="78">
        <f>SUM(C5:C14)</f>
        <v>5333</v>
      </c>
      <c r="D15" s="78">
        <f>SUM(D5:D14)</f>
        <v>14940</v>
      </c>
      <c r="E15" s="74"/>
      <c r="F15" s="78">
        <f>SUM(F5:F14)</f>
        <v>219158</v>
      </c>
    </row>
    <row r="16" spans="1:6" x14ac:dyDescent="0.25">
      <c r="A16" s="70"/>
      <c r="B16" s="74"/>
      <c r="D16" s="74"/>
      <c r="E16" s="74"/>
      <c r="F16" s="74"/>
    </row>
    <row r="17" spans="1:6" x14ac:dyDescent="0.25">
      <c r="A17" s="69" t="s">
        <v>21</v>
      </c>
      <c r="B17" s="74"/>
      <c r="D17" s="74"/>
      <c r="E17" s="74"/>
      <c r="F17" s="74"/>
    </row>
    <row r="18" spans="1:6" ht="90" x14ac:dyDescent="0.25">
      <c r="A18" s="70" t="s">
        <v>71</v>
      </c>
      <c r="B18" s="74">
        <v>1500</v>
      </c>
      <c r="C18" s="79">
        <f>Payments!Q96</f>
        <v>0</v>
      </c>
      <c r="D18" s="74">
        <f>C18+200</f>
        <v>200</v>
      </c>
      <c r="E18" s="97" t="s">
        <v>168</v>
      </c>
      <c r="F18" s="77">
        <f>B18</f>
        <v>1500</v>
      </c>
    </row>
    <row r="19" spans="1:6" ht="45" x14ac:dyDescent="0.25">
      <c r="A19" s="70" t="s">
        <v>23</v>
      </c>
      <c r="B19" s="74">
        <v>400</v>
      </c>
      <c r="C19" s="79">
        <f>Payments!U96</f>
        <v>35</v>
      </c>
      <c r="D19" s="79">
        <f>C19</f>
        <v>35</v>
      </c>
      <c r="E19" s="99" t="s">
        <v>169</v>
      </c>
      <c r="F19" s="100">
        <v>300</v>
      </c>
    </row>
    <row r="20" spans="1:6" ht="30" x14ac:dyDescent="0.25">
      <c r="A20" s="70" t="s">
        <v>108</v>
      </c>
      <c r="B20" s="74">
        <v>7060</v>
      </c>
      <c r="C20" s="79">
        <f>Payments!M96</f>
        <v>693.33</v>
      </c>
      <c r="D20" s="72">
        <f>C20+693.33</f>
        <v>1386.66</v>
      </c>
      <c r="E20" s="97" t="s">
        <v>193</v>
      </c>
      <c r="F20" s="77">
        <v>8000</v>
      </c>
    </row>
    <row r="21" spans="1:6" s="114" customFormat="1" ht="60" x14ac:dyDescent="0.25">
      <c r="A21" s="73" t="s">
        <v>40</v>
      </c>
      <c r="B21" s="106">
        <v>50</v>
      </c>
      <c r="C21" s="112">
        <f>Payments!L96</f>
        <v>260</v>
      </c>
      <c r="D21" s="113">
        <f t="shared" ref="D21:D26" si="0">C21</f>
        <v>260</v>
      </c>
      <c r="E21" s="98" t="s">
        <v>170</v>
      </c>
      <c r="F21" s="104">
        <v>250</v>
      </c>
    </row>
    <row r="22" spans="1:6" ht="90" x14ac:dyDescent="0.25">
      <c r="A22" s="75" t="s">
        <v>106</v>
      </c>
      <c r="B22" s="74">
        <v>5100</v>
      </c>
      <c r="C22" s="79">
        <f>Payments!N96</f>
        <v>0</v>
      </c>
      <c r="D22" s="101">
        <f t="shared" si="0"/>
        <v>0</v>
      </c>
      <c r="E22" s="97" t="s">
        <v>184</v>
      </c>
      <c r="F22" s="77">
        <v>1200</v>
      </c>
    </row>
    <row r="23" spans="1:6" ht="45" x14ac:dyDescent="0.25">
      <c r="A23" s="80" t="s">
        <v>28</v>
      </c>
      <c r="B23" s="74">
        <v>350</v>
      </c>
      <c r="C23" s="79">
        <f>Payments!V96</f>
        <v>20.47</v>
      </c>
      <c r="D23" s="72">
        <f t="shared" si="0"/>
        <v>20.47</v>
      </c>
      <c r="E23" s="97" t="s">
        <v>171</v>
      </c>
      <c r="F23" s="77">
        <v>110</v>
      </c>
    </row>
    <row r="24" spans="1:6" ht="30" x14ac:dyDescent="0.25">
      <c r="A24" s="75" t="s">
        <v>33</v>
      </c>
      <c r="B24" s="106">
        <v>625</v>
      </c>
      <c r="C24" s="79">
        <f>Payments!T96</f>
        <v>0</v>
      </c>
      <c r="D24" s="72">
        <f t="shared" si="0"/>
        <v>0</v>
      </c>
      <c r="E24" s="97" t="s">
        <v>194</v>
      </c>
      <c r="F24" s="105">
        <v>1250</v>
      </c>
    </row>
    <row r="25" spans="1:6" ht="30" x14ac:dyDescent="0.25">
      <c r="A25" s="80" t="s">
        <v>17</v>
      </c>
      <c r="B25" s="74">
        <v>400</v>
      </c>
      <c r="C25" s="79">
        <f>Payments!R96</f>
        <v>0</v>
      </c>
      <c r="D25" s="72">
        <f t="shared" si="0"/>
        <v>0</v>
      </c>
      <c r="E25" s="97" t="s">
        <v>195</v>
      </c>
      <c r="F25" s="77">
        <v>400</v>
      </c>
    </row>
    <row r="26" spans="1:6" x14ac:dyDescent="0.25">
      <c r="A26" s="75" t="s">
        <v>3</v>
      </c>
      <c r="B26" s="74">
        <v>200</v>
      </c>
      <c r="C26" s="79">
        <f>Payments!F96</f>
        <v>0</v>
      </c>
      <c r="D26" s="72">
        <f t="shared" si="0"/>
        <v>0</v>
      </c>
      <c r="E26" s="97" t="s">
        <v>196</v>
      </c>
      <c r="F26" s="77">
        <v>0</v>
      </c>
    </row>
    <row r="27" spans="1:6" ht="45" x14ac:dyDescent="0.25">
      <c r="A27" s="80" t="s">
        <v>90</v>
      </c>
      <c r="B27" s="74">
        <v>3900</v>
      </c>
      <c r="C27" s="79">
        <f>Payments!G96</f>
        <v>290.38</v>
      </c>
      <c r="D27" s="72">
        <f>B27</f>
        <v>3900</v>
      </c>
      <c r="E27" s="97" t="s">
        <v>172</v>
      </c>
      <c r="F27" s="77">
        <v>4100</v>
      </c>
    </row>
    <row r="28" spans="1:6" ht="60" x14ac:dyDescent="0.25">
      <c r="A28" s="80" t="s">
        <v>89</v>
      </c>
      <c r="B28" s="74">
        <v>250</v>
      </c>
      <c r="C28" s="79">
        <f>Payments!H96</f>
        <v>0</v>
      </c>
      <c r="D28" s="107">
        <v>300</v>
      </c>
      <c r="E28" s="97" t="s">
        <v>197</v>
      </c>
      <c r="F28" s="77">
        <v>200</v>
      </c>
    </row>
    <row r="29" spans="1:6" x14ac:dyDescent="0.25">
      <c r="A29" s="80" t="s">
        <v>24</v>
      </c>
      <c r="B29" s="74">
        <v>125</v>
      </c>
      <c r="C29" s="79">
        <f>Payments!P96</f>
        <v>0</v>
      </c>
      <c r="D29" s="79">
        <f>C29</f>
        <v>0</v>
      </c>
      <c r="E29" s="97" t="s">
        <v>173</v>
      </c>
      <c r="F29" s="77">
        <v>150</v>
      </c>
    </row>
    <row r="30" spans="1:6" ht="45" x14ac:dyDescent="0.25">
      <c r="A30" s="80" t="s">
        <v>29</v>
      </c>
      <c r="B30" s="106">
        <v>61</v>
      </c>
      <c r="C30" s="79">
        <f>Payments!S96</f>
        <v>0</v>
      </c>
      <c r="D30" s="79">
        <f>C30</f>
        <v>0</v>
      </c>
      <c r="E30" s="97" t="s">
        <v>174</v>
      </c>
      <c r="F30" s="77">
        <v>1000</v>
      </c>
    </row>
    <row r="31" spans="1:6" ht="75" x14ac:dyDescent="0.25">
      <c r="A31" s="102" t="s">
        <v>175</v>
      </c>
      <c r="B31" s="74">
        <v>0</v>
      </c>
      <c r="C31" s="79">
        <v>0</v>
      </c>
      <c r="D31" s="79">
        <v>0</v>
      </c>
      <c r="E31" s="97" t="s">
        <v>176</v>
      </c>
      <c r="F31" s="77">
        <v>168000</v>
      </c>
    </row>
    <row r="32" spans="1:6" x14ac:dyDescent="0.25">
      <c r="A32" s="80" t="s">
        <v>30</v>
      </c>
      <c r="B32" s="74">
        <v>300</v>
      </c>
      <c r="C32" s="79">
        <f>Payments!X96</f>
        <v>0</v>
      </c>
      <c r="D32" s="72">
        <f>C32</f>
        <v>0</v>
      </c>
      <c r="E32" s="97" t="s">
        <v>177</v>
      </c>
      <c r="F32" s="77">
        <f>B32</f>
        <v>300</v>
      </c>
    </row>
    <row r="33" spans="1:6" ht="30" x14ac:dyDescent="0.25">
      <c r="A33" s="80" t="s">
        <v>5</v>
      </c>
      <c r="B33" s="74">
        <v>400</v>
      </c>
      <c r="C33" s="79">
        <f>Payments!J96</f>
        <v>0</v>
      </c>
      <c r="D33" s="72">
        <f>C33</f>
        <v>0</v>
      </c>
      <c r="E33" s="97" t="s">
        <v>178</v>
      </c>
      <c r="F33" s="77">
        <v>400</v>
      </c>
    </row>
    <row r="34" spans="1:6" ht="30" x14ac:dyDescent="0.25">
      <c r="A34" s="80" t="s">
        <v>8</v>
      </c>
      <c r="B34" s="74">
        <f>C34</f>
        <v>125</v>
      </c>
      <c r="C34" s="79">
        <f>Payments!O96</f>
        <v>125</v>
      </c>
      <c r="D34" s="72">
        <f>C34</f>
        <v>125</v>
      </c>
      <c r="E34" s="77" t="s">
        <v>152</v>
      </c>
      <c r="F34" s="77">
        <v>350</v>
      </c>
    </row>
    <row r="35" spans="1:6" ht="60" x14ac:dyDescent="0.25">
      <c r="A35" s="80" t="s">
        <v>37</v>
      </c>
      <c r="B35" s="74">
        <v>700</v>
      </c>
      <c r="C35" s="79">
        <f>Payments!W96</f>
        <v>0</v>
      </c>
      <c r="D35" s="101">
        <f>C35</f>
        <v>0</v>
      </c>
      <c r="E35" s="97" t="s">
        <v>198</v>
      </c>
      <c r="F35" s="103">
        <v>700</v>
      </c>
    </row>
    <row r="36" spans="1:6" ht="30" x14ac:dyDescent="0.25">
      <c r="A36" s="80" t="s">
        <v>70</v>
      </c>
      <c r="B36" s="74">
        <v>0</v>
      </c>
      <c r="C36" s="79">
        <f>Payments!Y96</f>
        <v>0</v>
      </c>
      <c r="D36" s="79">
        <f>C36</f>
        <v>0</v>
      </c>
      <c r="E36" s="97" t="s">
        <v>154</v>
      </c>
      <c r="F36" s="77">
        <v>100</v>
      </c>
    </row>
    <row r="37" spans="1:6" x14ac:dyDescent="0.25">
      <c r="A37" s="102" t="s">
        <v>179</v>
      </c>
      <c r="B37" s="74"/>
      <c r="C37" s="79"/>
      <c r="D37" s="79"/>
      <c r="E37" s="77"/>
      <c r="F37" s="77">
        <v>1000</v>
      </c>
    </row>
    <row r="38" spans="1:6" x14ac:dyDescent="0.25">
      <c r="A38" s="102" t="s">
        <v>180</v>
      </c>
      <c r="B38" s="74"/>
      <c r="C38" s="79"/>
      <c r="D38" s="79"/>
      <c r="E38" s="77"/>
      <c r="F38" s="77">
        <v>1000</v>
      </c>
    </row>
    <row r="39" spans="1:6" ht="30" x14ac:dyDescent="0.25">
      <c r="A39" s="80" t="s">
        <v>117</v>
      </c>
      <c r="B39" s="108">
        <v>0</v>
      </c>
      <c r="C39" s="79">
        <f>Payments!AD96</f>
        <v>0</v>
      </c>
      <c r="D39" s="79">
        <f>C39</f>
        <v>0</v>
      </c>
      <c r="E39" s="77" t="s">
        <v>153</v>
      </c>
      <c r="F39" s="77">
        <v>150</v>
      </c>
    </row>
    <row r="40" spans="1:6" ht="45" x14ac:dyDescent="0.25">
      <c r="A40" s="81" t="s">
        <v>98</v>
      </c>
      <c r="B40" s="74">
        <v>450</v>
      </c>
      <c r="C40" s="79">
        <f>Payments!AB96</f>
        <v>53.910000000000004</v>
      </c>
      <c r="D40" s="82">
        <v>450</v>
      </c>
      <c r="E40" s="97" t="s">
        <v>181</v>
      </c>
      <c r="F40" s="77">
        <f>D40</f>
        <v>450</v>
      </c>
    </row>
    <row r="41" spans="1:6" ht="60" x14ac:dyDescent="0.25">
      <c r="A41" s="102" t="s">
        <v>144</v>
      </c>
      <c r="B41" s="74">
        <v>0</v>
      </c>
      <c r="C41" s="79">
        <f>Payments!AE96</f>
        <v>0</v>
      </c>
      <c r="D41" s="72">
        <f>B41</f>
        <v>0</v>
      </c>
      <c r="E41" s="97" t="s">
        <v>182</v>
      </c>
      <c r="F41" s="77">
        <v>0</v>
      </c>
    </row>
    <row r="42" spans="1:6" ht="30" x14ac:dyDescent="0.25">
      <c r="A42" s="80" t="s">
        <v>119</v>
      </c>
      <c r="B42" s="74">
        <v>1500</v>
      </c>
      <c r="C42" s="79">
        <f>Payments!E96</f>
        <v>42.99</v>
      </c>
      <c r="D42" s="82">
        <f>C42</f>
        <v>42.99</v>
      </c>
      <c r="E42" s="97" t="s">
        <v>183</v>
      </c>
      <c r="F42" s="77">
        <f>F14</f>
        <v>32538</v>
      </c>
    </row>
    <row r="43" spans="1:6" ht="30" x14ac:dyDescent="0.25">
      <c r="A43" s="80" t="s">
        <v>118</v>
      </c>
      <c r="B43" s="74">
        <v>3600</v>
      </c>
      <c r="C43" s="79">
        <f>Payments!AF96</f>
        <v>0</v>
      </c>
      <c r="D43" s="82">
        <f>C43</f>
        <v>0</v>
      </c>
      <c r="E43" s="97" t="s">
        <v>199</v>
      </c>
      <c r="F43" s="77">
        <v>1000</v>
      </c>
    </row>
    <row r="44" spans="1:6" ht="30" x14ac:dyDescent="0.25">
      <c r="A44" s="75" t="s">
        <v>150</v>
      </c>
      <c r="B44" s="74">
        <v>575</v>
      </c>
      <c r="C44" s="79">
        <f>Payments!AG96</f>
        <v>0</v>
      </c>
      <c r="D44" s="68">
        <f>575</f>
        <v>575</v>
      </c>
      <c r="E44" s="97" t="s">
        <v>183</v>
      </c>
      <c r="F44" s="77">
        <v>0</v>
      </c>
    </row>
    <row r="45" spans="1:6" x14ac:dyDescent="0.25">
      <c r="A45" s="75"/>
      <c r="B45" s="78">
        <f>SUM(B18:B44)</f>
        <v>27671</v>
      </c>
      <c r="C45" s="78">
        <f>SUM(C18:C44)</f>
        <v>1521.0800000000002</v>
      </c>
      <c r="D45" s="78">
        <f>SUM(D18:D44)</f>
        <v>7295.12</v>
      </c>
      <c r="F45" s="78">
        <f>SUM(F18:F44)</f>
        <v>224448</v>
      </c>
    </row>
    <row r="46" spans="1:6" x14ac:dyDescent="0.25">
      <c r="A46" s="75"/>
      <c r="B46" s="74"/>
    </row>
    <row r="47" spans="1:6" x14ac:dyDescent="0.25">
      <c r="A47" s="75"/>
      <c r="B47" s="74"/>
    </row>
    <row r="48" spans="1:6" x14ac:dyDescent="0.25">
      <c r="A48" s="73" t="s">
        <v>25</v>
      </c>
      <c r="B48" s="78">
        <f>B3+B15-B45</f>
        <v>7224.3800000000047</v>
      </c>
      <c r="C48" s="78">
        <f>C3+C15-C45</f>
        <v>17902.3</v>
      </c>
      <c r="D48" s="78">
        <f>D3+D15-D45</f>
        <v>21735.260000000002</v>
      </c>
      <c r="F48" s="78">
        <f>F3+F15-F45</f>
        <v>16445.260000000009</v>
      </c>
    </row>
    <row r="49" spans="1:6" x14ac:dyDescent="0.25">
      <c r="B49" s="83"/>
    </row>
    <row r="50" spans="1:6" x14ac:dyDescent="0.25">
      <c r="B50" s="83"/>
    </row>
    <row r="51" spans="1:6" ht="18.75" x14ac:dyDescent="0.3">
      <c r="A51" s="84" t="s">
        <v>155</v>
      </c>
      <c r="B51" s="76">
        <f>B45/12</f>
        <v>2305.9166666666665</v>
      </c>
      <c r="C51" s="76">
        <f>C45/12</f>
        <v>126.75666666666667</v>
      </c>
      <c r="D51" s="76">
        <f>D45/12</f>
        <v>607.92666666666662</v>
      </c>
      <c r="F51" s="76"/>
    </row>
    <row r="52" spans="1:6" ht="26.25" x14ac:dyDescent="0.25">
      <c r="A52" s="85" t="s">
        <v>156</v>
      </c>
      <c r="B52" s="74">
        <f>B48/B51</f>
        <v>3.1329753171190076</v>
      </c>
      <c r="C52" s="74">
        <f>C48/C51</f>
        <v>141.23359718095037</v>
      </c>
      <c r="D52" s="74">
        <f>D48/D51</f>
        <v>35.753095219818185</v>
      </c>
      <c r="F52" s="74"/>
    </row>
    <row r="53" spans="1:6" x14ac:dyDescent="0.25">
      <c r="A53" s="86" t="s">
        <v>157</v>
      </c>
      <c r="B53" s="74"/>
    </row>
    <row r="54" spans="1:6" x14ac:dyDescent="0.25">
      <c r="B54" s="74"/>
    </row>
    <row r="55" spans="1:6" x14ac:dyDescent="0.25">
      <c r="A55" s="87"/>
      <c r="B55" s="74"/>
    </row>
    <row r="56" spans="1:6" x14ac:dyDescent="0.25">
      <c r="B56" s="74"/>
    </row>
    <row r="57" spans="1:6" x14ac:dyDescent="0.25">
      <c r="B57" s="74"/>
    </row>
    <row r="58" spans="1:6" x14ac:dyDescent="0.25">
      <c r="B58" s="74"/>
    </row>
    <row r="59" spans="1:6" x14ac:dyDescent="0.25">
      <c r="B59" s="74"/>
    </row>
    <row r="60" spans="1:6" x14ac:dyDescent="0.25">
      <c r="B60" s="74"/>
    </row>
    <row r="61" spans="1:6" x14ac:dyDescent="0.25">
      <c r="B61" s="74"/>
    </row>
    <row r="62" spans="1:6" x14ac:dyDescent="0.25">
      <c r="B62" s="74"/>
    </row>
    <row r="63" spans="1:6" x14ac:dyDescent="0.25">
      <c r="B63" s="74"/>
    </row>
    <row r="64" spans="1:6" x14ac:dyDescent="0.25">
      <c r="B64" s="74"/>
    </row>
    <row r="65" spans="2:2" x14ac:dyDescent="0.25">
      <c r="B65" s="74"/>
    </row>
    <row r="66" spans="2:2" x14ac:dyDescent="0.25">
      <c r="B66" s="74"/>
    </row>
    <row r="67" spans="2:2" x14ac:dyDescent="0.25">
      <c r="B67" s="74"/>
    </row>
    <row r="68" spans="2:2" x14ac:dyDescent="0.25">
      <c r="B68" s="74"/>
    </row>
    <row r="69" spans="2:2" x14ac:dyDescent="0.25">
      <c r="B69" s="74"/>
    </row>
    <row r="70" spans="2:2" x14ac:dyDescent="0.25">
      <c r="B70" s="74"/>
    </row>
    <row r="71" spans="2:2" x14ac:dyDescent="0.25">
      <c r="B71" s="74"/>
    </row>
    <row r="72" spans="2:2" x14ac:dyDescent="0.25">
      <c r="B72" s="74"/>
    </row>
    <row r="73" spans="2:2" x14ac:dyDescent="0.25">
      <c r="B73" s="74"/>
    </row>
    <row r="74" spans="2:2" x14ac:dyDescent="0.25">
      <c r="B74" s="74"/>
    </row>
    <row r="75" spans="2:2" x14ac:dyDescent="0.25">
      <c r="B75" s="74"/>
    </row>
    <row r="76" spans="2:2" x14ac:dyDescent="0.25">
      <c r="B76" s="74"/>
    </row>
    <row r="77" spans="2:2" x14ac:dyDescent="0.25">
      <c r="B77" s="74"/>
    </row>
    <row r="78" spans="2:2" x14ac:dyDescent="0.25">
      <c r="B78" s="74"/>
    </row>
    <row r="79" spans="2:2" x14ac:dyDescent="0.25">
      <c r="B79" s="74"/>
    </row>
    <row r="80" spans="2:2" x14ac:dyDescent="0.25">
      <c r="B80" s="74"/>
    </row>
    <row r="81" spans="2:2" x14ac:dyDescent="0.25">
      <c r="B81" s="74"/>
    </row>
    <row r="82" spans="2:2" x14ac:dyDescent="0.25">
      <c r="B82" s="74"/>
    </row>
    <row r="83" spans="2:2" x14ac:dyDescent="0.25">
      <c r="B83" s="74"/>
    </row>
    <row r="84" spans="2:2" x14ac:dyDescent="0.25">
      <c r="B84" s="74"/>
    </row>
    <row r="85" spans="2:2" x14ac:dyDescent="0.25">
      <c r="B85" s="74"/>
    </row>
    <row r="86" spans="2:2" x14ac:dyDescent="0.25">
      <c r="B86" s="74"/>
    </row>
    <row r="87" spans="2:2" x14ac:dyDescent="0.25">
      <c r="B87" s="74"/>
    </row>
    <row r="88" spans="2:2" x14ac:dyDescent="0.25">
      <c r="B88" s="74"/>
    </row>
    <row r="89" spans="2:2" x14ac:dyDescent="0.25">
      <c r="B89" s="74"/>
    </row>
    <row r="90" spans="2:2" x14ac:dyDescent="0.25">
      <c r="B90" s="74"/>
    </row>
    <row r="91" spans="2:2" x14ac:dyDescent="0.25">
      <c r="B91" s="74"/>
    </row>
    <row r="92" spans="2:2" x14ac:dyDescent="0.25">
      <c r="B92" s="74"/>
    </row>
    <row r="93" spans="2:2" x14ac:dyDescent="0.25">
      <c r="B93" s="74"/>
    </row>
    <row r="94" spans="2:2" x14ac:dyDescent="0.25">
      <c r="B94" s="74"/>
    </row>
    <row r="95" spans="2:2" x14ac:dyDescent="0.25">
      <c r="B95" s="74"/>
    </row>
    <row r="96" spans="2:2" x14ac:dyDescent="0.25">
      <c r="B96" s="74"/>
    </row>
    <row r="97" spans="2:2" x14ac:dyDescent="0.25">
      <c r="B97" s="74"/>
    </row>
    <row r="98" spans="2:2" x14ac:dyDescent="0.25">
      <c r="B98" s="74"/>
    </row>
    <row r="99" spans="2:2" x14ac:dyDescent="0.25">
      <c r="B99" s="74"/>
    </row>
  </sheetData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I36"/>
  <sheetViews>
    <sheetView topLeftCell="A12" zoomScale="70" zoomScaleNormal="70" workbookViewId="0">
      <selection activeCell="B35" sqref="B35"/>
    </sheetView>
  </sheetViews>
  <sheetFormatPr defaultRowHeight="15" x14ac:dyDescent="0.25"/>
  <cols>
    <col min="2" max="2" width="30.140625" bestFit="1" customWidth="1"/>
    <col min="3" max="4" width="14.28515625" bestFit="1" customWidth="1"/>
    <col min="5" max="5" width="17.85546875" customWidth="1"/>
    <col min="6" max="6" width="20.85546875" customWidth="1"/>
    <col min="9" max="9" width="10.5703125" bestFit="1" customWidth="1"/>
  </cols>
  <sheetData>
    <row r="1" spans="2:6" ht="15.75" thickBot="1" x14ac:dyDescent="0.3"/>
    <row r="2" spans="2:6" ht="20.25" x14ac:dyDescent="0.25">
      <c r="B2" s="142" t="s">
        <v>41</v>
      </c>
      <c r="C2" s="143"/>
      <c r="D2" s="143"/>
      <c r="E2" s="143"/>
      <c r="F2" s="144"/>
    </row>
    <row r="3" spans="2:6" ht="21" thickBot="1" x14ac:dyDescent="0.3">
      <c r="B3" s="145" t="s">
        <v>42</v>
      </c>
      <c r="C3" s="146"/>
      <c r="D3" s="146"/>
      <c r="E3" s="146"/>
      <c r="F3" s="147"/>
    </row>
    <row r="4" spans="2:6" ht="16.5" thickBot="1" x14ac:dyDescent="0.35">
      <c r="B4" s="148"/>
      <c r="C4" s="148"/>
      <c r="D4" s="148"/>
      <c r="E4" s="148"/>
      <c r="F4" s="148"/>
    </row>
    <row r="5" spans="2:6" ht="18" x14ac:dyDescent="0.25">
      <c r="B5" s="149" t="s">
        <v>100</v>
      </c>
      <c r="C5" s="150"/>
      <c r="D5" s="150"/>
      <c r="E5" s="150"/>
      <c r="F5" s="151"/>
    </row>
    <row r="6" spans="2:6" ht="18.75" thickBot="1" x14ac:dyDescent="0.3">
      <c r="B6" s="152" t="s">
        <v>204</v>
      </c>
      <c r="C6" s="153"/>
      <c r="D6" s="153"/>
      <c r="E6" s="153"/>
      <c r="F6" s="154"/>
    </row>
    <row r="7" spans="2:6" ht="23.25" thickBot="1" x14ac:dyDescent="0.5">
      <c r="B7" s="10"/>
      <c r="C7" s="10"/>
      <c r="D7" s="10"/>
      <c r="E7" s="10"/>
      <c r="F7" s="10"/>
    </row>
    <row r="8" spans="2:6" x14ac:dyDescent="0.25">
      <c r="B8" s="11"/>
      <c r="C8" s="140" t="s">
        <v>205</v>
      </c>
      <c r="D8" s="141"/>
      <c r="E8" s="140" t="s">
        <v>122</v>
      </c>
      <c r="F8" s="141"/>
    </row>
    <row r="9" spans="2:6" x14ac:dyDescent="0.25">
      <c r="B9" s="12"/>
      <c r="C9" s="13"/>
      <c r="D9" s="14"/>
      <c r="E9" s="13"/>
      <c r="F9" s="14"/>
    </row>
    <row r="10" spans="2:6" x14ac:dyDescent="0.25">
      <c r="B10" s="15" t="s">
        <v>43</v>
      </c>
      <c r="C10" s="47"/>
      <c r="D10" s="47">
        <v>14092</v>
      </c>
      <c r="E10" s="47"/>
      <c r="F10" s="48">
        <v>13700</v>
      </c>
    </row>
    <row r="11" spans="2:6" x14ac:dyDescent="0.25">
      <c r="B11" s="16"/>
      <c r="C11" s="44"/>
      <c r="D11" s="49"/>
      <c r="E11" s="44"/>
      <c r="F11" s="49"/>
    </row>
    <row r="12" spans="2:6" x14ac:dyDescent="0.25">
      <c r="B12" s="17" t="s">
        <v>101</v>
      </c>
      <c r="C12" s="50"/>
      <c r="D12" s="49"/>
      <c r="E12" s="50"/>
      <c r="F12" s="49"/>
    </row>
    <row r="13" spans="2:6" x14ac:dyDescent="0.25">
      <c r="B13" s="16" t="s">
        <v>13</v>
      </c>
      <c r="C13" s="44">
        <f>'bank rec'!C8</f>
        <v>5333</v>
      </c>
      <c r="D13" s="51"/>
      <c r="E13" s="44">
        <v>13000</v>
      </c>
      <c r="F13" s="51"/>
    </row>
    <row r="14" spans="2:6" x14ac:dyDescent="0.25">
      <c r="B14" s="16" t="s">
        <v>44</v>
      </c>
      <c r="C14" s="45">
        <f>'bank rec'!C10+'bank rec'!C11+'bank rec'!C13+'bank rec'!C14</f>
        <v>0</v>
      </c>
      <c r="D14" s="51"/>
      <c r="E14" s="45">
        <v>2500</v>
      </c>
      <c r="F14" s="51"/>
    </row>
    <row r="15" spans="2:6" x14ac:dyDescent="0.25">
      <c r="B15" s="16" t="s">
        <v>45</v>
      </c>
      <c r="C15" s="45">
        <f>'bank rec'!C12</f>
        <v>0</v>
      </c>
      <c r="D15" s="51"/>
      <c r="E15" s="45">
        <v>120</v>
      </c>
      <c r="F15" s="51"/>
    </row>
    <row r="16" spans="2:6" x14ac:dyDescent="0.25">
      <c r="B16" s="16" t="s">
        <v>46</v>
      </c>
      <c r="C16" s="45">
        <f>'bank rec'!C17</f>
        <v>0</v>
      </c>
      <c r="D16" s="51"/>
      <c r="E16" s="45">
        <v>2054</v>
      </c>
      <c r="F16" s="51"/>
    </row>
    <row r="17" spans="2:9" x14ac:dyDescent="0.25">
      <c r="B17" s="16" t="s">
        <v>207</v>
      </c>
      <c r="C17" s="45">
        <f>'bank rec'!C15</f>
        <v>0</v>
      </c>
      <c r="D17" s="51"/>
      <c r="E17" s="45">
        <v>1750</v>
      </c>
      <c r="F17" s="51"/>
    </row>
    <row r="18" spans="2:9" x14ac:dyDescent="0.25">
      <c r="B18" s="16" t="s">
        <v>85</v>
      </c>
      <c r="C18" s="46">
        <f>'bank rec'!C9</f>
        <v>0</v>
      </c>
      <c r="D18" s="52"/>
      <c r="E18" s="46">
        <v>2924</v>
      </c>
      <c r="F18" s="52"/>
    </row>
    <row r="19" spans="2:9" x14ac:dyDescent="0.25">
      <c r="B19" s="18" t="s">
        <v>102</v>
      </c>
      <c r="C19" s="44" t="s">
        <v>47</v>
      </c>
      <c r="D19" s="53">
        <f>SUM(C13:C18)</f>
        <v>5333</v>
      </c>
      <c r="E19" s="44"/>
      <c r="F19" s="53">
        <f>SUM(E13:E18)</f>
        <v>22348</v>
      </c>
    </row>
    <row r="20" spans="2:9" x14ac:dyDescent="0.25">
      <c r="B20" s="19" t="s">
        <v>48</v>
      </c>
      <c r="C20" s="50"/>
      <c r="D20" s="54">
        <f>D19+D10</f>
        <v>19425</v>
      </c>
      <c r="E20" s="50"/>
      <c r="F20" s="54">
        <f>F19+F10</f>
        <v>36048</v>
      </c>
    </row>
    <row r="21" spans="2:9" x14ac:dyDescent="0.25">
      <c r="B21" s="17" t="s">
        <v>77</v>
      </c>
      <c r="C21" s="50"/>
      <c r="D21" s="51"/>
      <c r="E21" s="50"/>
      <c r="F21" s="51"/>
    </row>
    <row r="22" spans="2:9" x14ac:dyDescent="0.25">
      <c r="B22" s="16" t="s">
        <v>49</v>
      </c>
      <c r="C22" s="47">
        <f>'bank rec'!C21+'bank rec'!C25+'bank rec'!C27+'bank rec'!C28+'bank rec'!C29+'bank rec'!C30+'bank rec'!C34+'bank rec'!C35+'bank rec'!C40</f>
        <v>470.85</v>
      </c>
      <c r="D22" s="51"/>
      <c r="E22" s="47">
        <v>5134</v>
      </c>
      <c r="F22" s="51"/>
    </row>
    <row r="23" spans="2:9" x14ac:dyDescent="0.25">
      <c r="B23" s="16" t="s">
        <v>50</v>
      </c>
      <c r="C23" s="47">
        <f>'bank rec'!C20+'bank rec'!C22+'bank rec'!C23+'bank rec'!C24+'bank rec'!C26+'bank rec'!C36+'bank rec'!C41+'bank rec'!C42+'bank rec'!C43+'bank rec'!C37+'bank rec'!C44</f>
        <v>1007.24</v>
      </c>
      <c r="D23" s="51"/>
      <c r="E23" s="47">
        <v>12147</v>
      </c>
      <c r="F23" s="51"/>
    </row>
    <row r="24" spans="2:9" x14ac:dyDescent="0.25">
      <c r="B24" s="16" t="s">
        <v>51</v>
      </c>
      <c r="C24" s="47">
        <f>'bank rec'!C32+'bank rec'!C31</f>
        <v>0</v>
      </c>
      <c r="D24" s="51"/>
      <c r="E24" s="47">
        <v>1600</v>
      </c>
      <c r="F24" s="51"/>
    </row>
    <row r="25" spans="2:9" x14ac:dyDescent="0.25">
      <c r="B25" s="16" t="s">
        <v>208</v>
      </c>
      <c r="C25" s="47">
        <f>'bank rec'!C45</f>
        <v>0</v>
      </c>
      <c r="D25" s="51"/>
      <c r="E25" s="47">
        <v>0</v>
      </c>
      <c r="F25" s="51"/>
    </row>
    <row r="26" spans="2:9" x14ac:dyDescent="0.25">
      <c r="B26" s="20" t="s">
        <v>52</v>
      </c>
      <c r="C26" s="47">
        <f>'bank rec'!C38+'bank rec'!C39+'bank rec'!C33</f>
        <v>0</v>
      </c>
      <c r="D26" s="51"/>
      <c r="E26" s="47">
        <v>1042</v>
      </c>
      <c r="F26" s="51"/>
    </row>
    <row r="27" spans="2:9" x14ac:dyDescent="0.25">
      <c r="B27" s="20" t="s">
        <v>53</v>
      </c>
      <c r="C27" s="46">
        <f>'bank rec'!C46</f>
        <v>42.99</v>
      </c>
      <c r="D27" s="51"/>
      <c r="E27" s="46">
        <v>2033.5</v>
      </c>
      <c r="F27" s="51"/>
    </row>
    <row r="28" spans="2:9" x14ac:dyDescent="0.25">
      <c r="B28" s="18" t="s">
        <v>103</v>
      </c>
      <c r="C28" s="55"/>
      <c r="D28" s="56">
        <f>SUM(C22:C27)</f>
        <v>1521.0800000000002</v>
      </c>
      <c r="E28" s="55"/>
      <c r="F28" s="56">
        <f>SUM(E22:E27)</f>
        <v>21956.5</v>
      </c>
      <c r="G28" s="21"/>
      <c r="I28" s="21"/>
    </row>
    <row r="29" spans="2:9" ht="51.75" customHeight="1" thickBot="1" x14ac:dyDescent="0.3">
      <c r="B29" s="22" t="s">
        <v>123</v>
      </c>
      <c r="C29" s="57"/>
      <c r="D29" s="57">
        <f>D20-D28</f>
        <v>17903.919999999998</v>
      </c>
      <c r="E29" s="57"/>
      <c r="F29" s="57">
        <f>F20-F28</f>
        <v>14091.5</v>
      </c>
      <c r="I29" s="21"/>
    </row>
    <row r="30" spans="2:9" ht="15.75" thickTop="1" x14ac:dyDescent="0.25">
      <c r="B30" s="29" t="s">
        <v>86</v>
      </c>
    </row>
    <row r="31" spans="2:9" x14ac:dyDescent="0.25">
      <c r="B31" s="30"/>
    </row>
    <row r="32" spans="2:9" x14ac:dyDescent="0.25">
      <c r="B32" s="30" t="s">
        <v>210</v>
      </c>
      <c r="D32" s="21" t="s">
        <v>211</v>
      </c>
      <c r="F32" s="21"/>
    </row>
    <row r="33" spans="2:6" x14ac:dyDescent="0.25">
      <c r="B33" s="30" t="s">
        <v>212</v>
      </c>
      <c r="D33">
        <v>0</v>
      </c>
    </row>
    <row r="34" spans="2:6" x14ac:dyDescent="0.25">
      <c r="B34" s="30" t="s">
        <v>213</v>
      </c>
      <c r="D34">
        <v>0</v>
      </c>
    </row>
    <row r="35" spans="2:6" ht="15.75" thickBot="1" x14ac:dyDescent="0.3">
      <c r="B35" s="29" t="s">
        <v>87</v>
      </c>
      <c r="D35" s="57">
        <f>D29</f>
        <v>17903.919999999998</v>
      </c>
    </row>
    <row r="36" spans="2:6" ht="16.5" thickTop="1" thickBot="1" x14ac:dyDescent="0.3">
      <c r="B36" s="31"/>
      <c r="C36" s="32"/>
      <c r="D36" s="32"/>
      <c r="E36" s="32"/>
      <c r="F36" s="32"/>
    </row>
  </sheetData>
  <mergeCells count="7">
    <mergeCell ref="C8:D8"/>
    <mergeCell ref="E8:F8"/>
    <mergeCell ref="B2:F2"/>
    <mergeCell ref="B3:F3"/>
    <mergeCell ref="B4:F4"/>
    <mergeCell ref="B5:F5"/>
    <mergeCell ref="B6:F6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G13"/>
  <sheetViews>
    <sheetView workbookViewId="0">
      <selection activeCell="B8" sqref="B8"/>
    </sheetView>
  </sheetViews>
  <sheetFormatPr defaultRowHeight="15" x14ac:dyDescent="0.25"/>
  <cols>
    <col min="1" max="1" width="20.7109375" customWidth="1"/>
    <col min="2" max="2" width="14.28515625" bestFit="1" customWidth="1"/>
    <col min="3" max="3" width="9.85546875" bestFit="1" customWidth="1"/>
    <col min="5" max="5" width="10.5703125" bestFit="1" customWidth="1"/>
  </cols>
  <sheetData>
    <row r="3" spans="1:7" x14ac:dyDescent="0.25">
      <c r="B3" t="s">
        <v>206</v>
      </c>
      <c r="C3" t="s">
        <v>124</v>
      </c>
      <c r="D3" t="s">
        <v>130</v>
      </c>
      <c r="E3" t="s">
        <v>131</v>
      </c>
      <c r="F3" t="s">
        <v>132</v>
      </c>
    </row>
    <row r="5" spans="1:7" x14ac:dyDescent="0.25">
      <c r="A5" t="s">
        <v>54</v>
      </c>
      <c r="B5" s="23">
        <f>'income and expenditure'!D19-'income and expenditure'!C13</f>
        <v>0</v>
      </c>
      <c r="C5" s="23">
        <v>9348</v>
      </c>
      <c r="D5" s="25">
        <f>B5-C5</f>
        <v>-9348</v>
      </c>
      <c r="E5" s="59" t="e">
        <f>D5/B5</f>
        <v>#DIV/0!</v>
      </c>
      <c r="F5" t="s">
        <v>134</v>
      </c>
      <c r="G5" t="s">
        <v>135</v>
      </c>
    </row>
    <row r="6" spans="1:7" x14ac:dyDescent="0.25">
      <c r="A6" t="s">
        <v>55</v>
      </c>
      <c r="B6" s="23">
        <f>'bank rec'!C29+'bank rec'!C30</f>
        <v>290.38</v>
      </c>
      <c r="C6" s="23">
        <v>3679</v>
      </c>
      <c r="D6" s="25">
        <f t="shared" ref="D6:D13" si="0">B6-C6</f>
        <v>-3388.62</v>
      </c>
      <c r="E6" s="59">
        <f>D6/B6</f>
        <v>-11.669605344720711</v>
      </c>
      <c r="F6" s="38" t="s">
        <v>134</v>
      </c>
      <c r="G6" t="s">
        <v>136</v>
      </c>
    </row>
    <row r="7" spans="1:7" x14ac:dyDescent="0.25">
      <c r="A7" t="s">
        <v>56</v>
      </c>
      <c r="B7" s="23">
        <v>0</v>
      </c>
      <c r="C7" s="23">
        <v>0</v>
      </c>
      <c r="D7" s="25">
        <f t="shared" si="0"/>
        <v>0</v>
      </c>
      <c r="E7" s="59">
        <v>0</v>
      </c>
      <c r="F7" t="s">
        <v>133</v>
      </c>
    </row>
    <row r="8" spans="1:7" x14ac:dyDescent="0.25">
      <c r="A8" t="s">
        <v>57</v>
      </c>
      <c r="B8" s="23">
        <f>'income and expenditure'!D28-'annual return'!B6</f>
        <v>1230.7000000000003</v>
      </c>
      <c r="C8" s="23">
        <v>18278</v>
      </c>
      <c r="D8" s="25">
        <f t="shared" si="0"/>
        <v>-17047.3</v>
      </c>
      <c r="E8" s="59">
        <f>D8/B8</f>
        <v>-13.851710408710487</v>
      </c>
      <c r="F8" t="s">
        <v>134</v>
      </c>
      <c r="G8" t="s">
        <v>137</v>
      </c>
    </row>
    <row r="9" spans="1:7" x14ac:dyDescent="0.25">
      <c r="A9" t="s">
        <v>125</v>
      </c>
      <c r="B9" s="23">
        <v>0</v>
      </c>
      <c r="C9" s="23">
        <v>0</v>
      </c>
      <c r="D9" s="25">
        <f t="shared" si="0"/>
        <v>0</v>
      </c>
      <c r="E9">
        <v>0</v>
      </c>
    </row>
    <row r="10" spans="1:7" x14ac:dyDescent="0.25">
      <c r="A10" t="s">
        <v>126</v>
      </c>
      <c r="B10" s="23">
        <f>'income and expenditure'!D29</f>
        <v>17903.919999999998</v>
      </c>
      <c r="C10" s="23">
        <v>14092</v>
      </c>
      <c r="D10" s="25">
        <f t="shared" si="0"/>
        <v>3811.9199999999983</v>
      </c>
      <c r="E10" s="59">
        <f>D10/B10</f>
        <v>0.21290979852456884</v>
      </c>
      <c r="F10" t="s">
        <v>134</v>
      </c>
      <c r="G10" t="s">
        <v>244</v>
      </c>
    </row>
    <row r="11" spans="1:7" x14ac:dyDescent="0.25">
      <c r="A11" t="s">
        <v>127</v>
      </c>
      <c r="B11" s="23">
        <v>0</v>
      </c>
      <c r="C11" s="23">
        <v>0</v>
      </c>
      <c r="D11" s="25">
        <f t="shared" si="0"/>
        <v>0</v>
      </c>
      <c r="E11">
        <v>0</v>
      </c>
    </row>
    <row r="12" spans="1:7" x14ac:dyDescent="0.25">
      <c r="A12" t="s">
        <v>128</v>
      </c>
      <c r="B12" s="23">
        <v>14225</v>
      </c>
      <c r="C12" s="23">
        <v>13405</v>
      </c>
      <c r="D12" s="25">
        <f t="shared" si="0"/>
        <v>820</v>
      </c>
      <c r="E12" s="59">
        <f>D12/B12</f>
        <v>5.7644991212653776E-2</v>
      </c>
      <c r="F12" t="s">
        <v>133</v>
      </c>
    </row>
    <row r="13" spans="1:7" x14ac:dyDescent="0.25">
      <c r="A13" t="s">
        <v>129</v>
      </c>
      <c r="B13" s="23">
        <v>0</v>
      </c>
      <c r="C13" s="23">
        <v>0</v>
      </c>
      <c r="D13" s="25">
        <f t="shared" si="0"/>
        <v>0</v>
      </c>
      <c r="E13">
        <v>0</v>
      </c>
    </row>
  </sheetData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73"/>
  <sheetViews>
    <sheetView workbookViewId="0">
      <selection activeCell="B1" sqref="B1"/>
    </sheetView>
  </sheetViews>
  <sheetFormatPr defaultRowHeight="15" x14ac:dyDescent="0.25"/>
  <cols>
    <col min="1" max="1" width="110.5703125" bestFit="1" customWidth="1"/>
    <col min="2" max="2" width="9.5703125" bestFit="1" customWidth="1"/>
  </cols>
  <sheetData>
    <row r="1" spans="1:5" s="38" customFormat="1" x14ac:dyDescent="0.25">
      <c r="A1" s="63" t="s">
        <v>215</v>
      </c>
    </row>
    <row r="2" spans="1:5" s="38" customFormat="1" x14ac:dyDescent="0.25"/>
    <row r="3" spans="1:5" s="38" customFormat="1" x14ac:dyDescent="0.25">
      <c r="A3" s="38" t="s">
        <v>214</v>
      </c>
      <c r="B3" s="117">
        <f>'annual return'!B5</f>
        <v>0</v>
      </c>
    </row>
    <row r="4" spans="1:5" s="38" customFormat="1" x14ac:dyDescent="0.25">
      <c r="A4" s="38" t="s">
        <v>141</v>
      </c>
      <c r="B4" s="38">
        <f>'annual return'!C5</f>
        <v>9348</v>
      </c>
    </row>
    <row r="5" spans="1:5" s="38" customFormat="1" x14ac:dyDescent="0.25">
      <c r="A5" s="38" t="s">
        <v>138</v>
      </c>
      <c r="B5" s="117">
        <f>B3-B4</f>
        <v>-9348</v>
      </c>
      <c r="E5" s="118"/>
    </row>
    <row r="6" spans="1:5" s="38" customFormat="1" x14ac:dyDescent="0.25"/>
    <row r="7" spans="1:5" s="38" customFormat="1" x14ac:dyDescent="0.25">
      <c r="A7" s="38" t="s">
        <v>139</v>
      </c>
    </row>
    <row r="8" spans="1:5" s="38" customFormat="1" x14ac:dyDescent="0.25">
      <c r="A8" s="38" t="s">
        <v>216</v>
      </c>
      <c r="B8" s="38">
        <f>'income and expenditure'!C14-'income and expenditure'!E14</f>
        <v>-2500</v>
      </c>
    </row>
    <row r="9" spans="1:5" s="38" customFormat="1" x14ac:dyDescent="0.25">
      <c r="A9" s="119" t="s">
        <v>217</v>
      </c>
      <c r="B9" s="38">
        <f>'income and expenditure'!C16-'income and expenditure'!E16</f>
        <v>-2054</v>
      </c>
    </row>
    <row r="10" spans="1:5" s="38" customFormat="1" x14ac:dyDescent="0.25">
      <c r="A10" s="119" t="s">
        <v>218</v>
      </c>
      <c r="B10" s="38">
        <f>'income and expenditure'!C18-'income and expenditure'!E18</f>
        <v>-2924</v>
      </c>
    </row>
    <row r="11" spans="1:5" s="38" customFormat="1" x14ac:dyDescent="0.25">
      <c r="A11" s="119" t="s">
        <v>219</v>
      </c>
      <c r="B11" s="38">
        <f>'income and expenditure'!C17-'income and expenditure'!E17</f>
        <v>-1750</v>
      </c>
    </row>
    <row r="12" spans="1:5" s="38" customFormat="1" x14ac:dyDescent="0.25">
      <c r="A12" s="63" t="s">
        <v>220</v>
      </c>
      <c r="B12" s="117">
        <f>SUM(B8:B11)</f>
        <v>-9228</v>
      </c>
    </row>
    <row r="13" spans="1:5" s="38" customFormat="1" x14ac:dyDescent="0.25">
      <c r="A13" s="111" t="s">
        <v>142</v>
      </c>
      <c r="B13" s="117">
        <f>B5-B12</f>
        <v>-120</v>
      </c>
    </row>
    <row r="14" spans="1:5" x14ac:dyDescent="0.25">
      <c r="A14" s="119" t="s">
        <v>143</v>
      </c>
      <c r="B14" t="s">
        <v>134</v>
      </c>
    </row>
    <row r="15" spans="1:5" x14ac:dyDescent="0.25">
      <c r="A15" s="119"/>
    </row>
    <row r="16" spans="1:5" x14ac:dyDescent="0.25">
      <c r="A16" s="63" t="s">
        <v>247</v>
      </c>
      <c r="B16" s="38"/>
    </row>
    <row r="17" spans="1:3" x14ac:dyDescent="0.25">
      <c r="A17" s="38"/>
      <c r="B17" s="38"/>
    </row>
    <row r="18" spans="1:3" x14ac:dyDescent="0.25">
      <c r="A18" s="38" t="s">
        <v>214</v>
      </c>
      <c r="B18" s="122">
        <f>'annual return'!B6</f>
        <v>290.38</v>
      </c>
    </row>
    <row r="19" spans="1:3" x14ac:dyDescent="0.25">
      <c r="A19" s="38" t="s">
        <v>141</v>
      </c>
      <c r="B19" s="122">
        <f>'annual return'!C6</f>
        <v>3679</v>
      </c>
    </row>
    <row r="20" spans="1:3" x14ac:dyDescent="0.25">
      <c r="A20" s="38" t="s">
        <v>138</v>
      </c>
      <c r="B20" s="122">
        <f>B18-B19</f>
        <v>-3388.62</v>
      </c>
      <c r="C20" s="123"/>
    </row>
    <row r="21" spans="1:3" x14ac:dyDescent="0.25">
      <c r="A21" s="38"/>
      <c r="B21" s="38"/>
    </row>
    <row r="22" spans="1:3" x14ac:dyDescent="0.25">
      <c r="A22" s="38" t="s">
        <v>139</v>
      </c>
      <c r="B22" s="38"/>
    </row>
    <row r="23" spans="1:3" x14ac:dyDescent="0.25">
      <c r="A23" s="38" t="s">
        <v>248</v>
      </c>
      <c r="B23" s="38">
        <f>4071-3170</f>
        <v>901</v>
      </c>
    </row>
    <row r="24" spans="1:3" x14ac:dyDescent="0.25">
      <c r="A24" s="119" t="s">
        <v>249</v>
      </c>
      <c r="B24" s="38">
        <v>-432</v>
      </c>
    </row>
    <row r="25" spans="1:3" x14ac:dyDescent="0.25">
      <c r="A25" s="119" t="s">
        <v>250</v>
      </c>
      <c r="B25" s="38">
        <f>219-3</f>
        <v>216</v>
      </c>
    </row>
    <row r="26" spans="1:3" x14ac:dyDescent="0.25">
      <c r="A26" s="119"/>
      <c r="B26" s="38"/>
    </row>
    <row r="27" spans="1:3" x14ac:dyDescent="0.25">
      <c r="A27" s="63" t="s">
        <v>220</v>
      </c>
      <c r="B27" s="117">
        <f>SUM(B23:B26)</f>
        <v>685</v>
      </c>
    </row>
    <row r="28" spans="1:3" x14ac:dyDescent="0.25">
      <c r="A28" s="111" t="s">
        <v>142</v>
      </c>
      <c r="B28" s="117">
        <f>B20-B27</f>
        <v>-4073.62</v>
      </c>
      <c r="C28" s="40"/>
    </row>
    <row r="29" spans="1:3" x14ac:dyDescent="0.25">
      <c r="A29" s="119" t="s">
        <v>143</v>
      </c>
      <c r="B29" t="s">
        <v>134</v>
      </c>
    </row>
    <row r="30" spans="1:3" x14ac:dyDescent="0.25">
      <c r="A30" s="119"/>
    </row>
    <row r="31" spans="1:3" x14ac:dyDescent="0.25">
      <c r="A31" s="119"/>
    </row>
    <row r="32" spans="1:3" ht="18.75" customHeight="1" x14ac:dyDescent="0.25">
      <c r="A32" s="3" t="s">
        <v>245</v>
      </c>
    </row>
    <row r="33" spans="1:3" ht="18.75" customHeight="1" x14ac:dyDescent="0.25"/>
    <row r="34" spans="1:3" ht="18.75" customHeight="1" x14ac:dyDescent="0.25">
      <c r="A34" t="s">
        <v>214</v>
      </c>
      <c r="B34" s="24">
        <f>'annual return'!B8</f>
        <v>1230.7000000000003</v>
      </c>
    </row>
    <row r="35" spans="1:3" ht="18.75" customHeight="1" x14ac:dyDescent="0.25">
      <c r="A35" t="s">
        <v>141</v>
      </c>
      <c r="B35" s="24">
        <f>'annual return'!C8</f>
        <v>18278</v>
      </c>
    </row>
    <row r="36" spans="1:3" ht="18.75" customHeight="1" x14ac:dyDescent="0.25">
      <c r="A36" t="s">
        <v>138</v>
      </c>
      <c r="B36" s="24">
        <f>B34-B35</f>
        <v>-17047.3</v>
      </c>
      <c r="C36" s="24"/>
    </row>
    <row r="38" spans="1:3" x14ac:dyDescent="0.25">
      <c r="A38" t="s">
        <v>139</v>
      </c>
    </row>
    <row r="39" spans="1:3" x14ac:dyDescent="0.25">
      <c r="B39" s="24"/>
    </row>
    <row r="40" spans="1:3" x14ac:dyDescent="0.25">
      <c r="A40" t="s">
        <v>222</v>
      </c>
      <c r="B40" s="25">
        <f>Payments!AF79</f>
        <v>0</v>
      </c>
    </row>
    <row r="41" spans="1:3" x14ac:dyDescent="0.25">
      <c r="A41" t="s">
        <v>223</v>
      </c>
      <c r="B41" s="25">
        <f>'bank rec'!C20-'[3]bank rec'!$C$24</f>
        <v>-832.94999999999982</v>
      </c>
    </row>
    <row r="42" spans="1:3" x14ac:dyDescent="0.25">
      <c r="A42" t="s">
        <v>224</v>
      </c>
      <c r="B42" s="25">
        <f>'bank rec'!C22-'[3]bank rec'!$C$27+'bank rec'!C26-'[3]bank rec'!$C$31</f>
        <v>-3588.2900000000009</v>
      </c>
    </row>
    <row r="43" spans="1:3" x14ac:dyDescent="0.25">
      <c r="A43" t="s">
        <v>225</v>
      </c>
      <c r="B43" s="25">
        <v>3761</v>
      </c>
    </row>
    <row r="44" spans="1:3" x14ac:dyDescent="0.25">
      <c r="A44" t="s">
        <v>226</v>
      </c>
      <c r="B44" s="25">
        <f>'bank rec'!C23-'[3]bank rec'!$C$28</f>
        <v>-2926.7799999999997</v>
      </c>
    </row>
    <row r="45" spans="1:3" x14ac:dyDescent="0.25">
      <c r="A45" t="s">
        <v>227</v>
      </c>
      <c r="B45" s="2">
        <f>'bank rec'!C32-'[3]bank rec'!$C$37</f>
        <v>-1499.6</v>
      </c>
    </row>
    <row r="46" spans="1:3" x14ac:dyDescent="0.25">
      <c r="A46" t="s">
        <v>228</v>
      </c>
      <c r="B46" s="2">
        <f>'bank rec'!C36-'[3]bank rec'!$C$41</f>
        <v>-2265</v>
      </c>
    </row>
    <row r="47" spans="1:3" x14ac:dyDescent="0.25">
      <c r="A47" t="s">
        <v>229</v>
      </c>
      <c r="B47" s="2">
        <f>200-'[3]bank rec'!$C$47</f>
        <v>179.55199999999999</v>
      </c>
    </row>
    <row r="48" spans="1:3" x14ac:dyDescent="0.25">
      <c r="A48" t="s">
        <v>230</v>
      </c>
      <c r="B48" s="2">
        <f>'bank rec'!C28</f>
        <v>0</v>
      </c>
      <c r="C48" s="40"/>
    </row>
    <row r="49" spans="1:2" x14ac:dyDescent="0.25">
      <c r="A49" s="38"/>
      <c r="B49" s="26"/>
    </row>
    <row r="50" spans="1:2" x14ac:dyDescent="0.25">
      <c r="A50" s="38" t="s">
        <v>221</v>
      </c>
      <c r="B50" s="117">
        <f>SUM(B39:B48)</f>
        <v>-7172.0680000000011</v>
      </c>
    </row>
    <row r="51" spans="1:2" x14ac:dyDescent="0.25">
      <c r="A51" s="38" t="s">
        <v>142</v>
      </c>
      <c r="B51" s="117">
        <f>B50-B36</f>
        <v>9875.2319999999982</v>
      </c>
    </row>
    <row r="52" spans="1:2" x14ac:dyDescent="0.25">
      <c r="A52" s="38"/>
      <c r="B52" s="120"/>
    </row>
    <row r="53" spans="1:2" x14ac:dyDescent="0.25">
      <c r="A53" s="38"/>
      <c r="B53" s="38"/>
    </row>
    <row r="54" spans="1:2" x14ac:dyDescent="0.25">
      <c r="A54" s="38" t="s">
        <v>140</v>
      </c>
      <c r="B54" s="38" t="s">
        <v>134</v>
      </c>
    </row>
    <row r="55" spans="1:2" x14ac:dyDescent="0.25">
      <c r="A55" s="38"/>
      <c r="B55" s="38"/>
    </row>
    <row r="58" spans="1:2" x14ac:dyDescent="0.25">
      <c r="A58" s="3" t="s">
        <v>246</v>
      </c>
    </row>
    <row r="60" spans="1:2" x14ac:dyDescent="0.25">
      <c r="A60" t="s">
        <v>214</v>
      </c>
      <c r="B60" s="24">
        <f>'annual return'!B10</f>
        <v>17903.919999999998</v>
      </c>
    </row>
    <row r="61" spans="1:2" x14ac:dyDescent="0.25">
      <c r="A61" t="s">
        <v>141</v>
      </c>
      <c r="B61" s="24">
        <f>'annual return'!C10</f>
        <v>14092</v>
      </c>
    </row>
    <row r="62" spans="1:2" x14ac:dyDescent="0.25">
      <c r="A62" t="s">
        <v>138</v>
      </c>
      <c r="B62" s="24">
        <f>B60-B61</f>
        <v>3811.9199999999983</v>
      </c>
    </row>
    <row r="64" spans="1:2" x14ac:dyDescent="0.25">
      <c r="A64" t="s">
        <v>139</v>
      </c>
    </row>
    <row r="66" spans="1:2" x14ac:dyDescent="0.25">
      <c r="A66" t="s">
        <v>233</v>
      </c>
      <c r="B66">
        <f>'income and expenditure'!C13-'income and expenditure'!E13</f>
        <v>-7667</v>
      </c>
    </row>
    <row r="67" spans="1:2" x14ac:dyDescent="0.25">
      <c r="A67" t="s">
        <v>236</v>
      </c>
      <c r="B67" s="24">
        <f>-B36</f>
        <v>17047.3</v>
      </c>
    </row>
    <row r="68" spans="1:2" x14ac:dyDescent="0.25">
      <c r="A68" t="s">
        <v>234</v>
      </c>
      <c r="B68">
        <f>-'annual return'!D6</f>
        <v>3388.62</v>
      </c>
    </row>
    <row r="69" spans="1:2" x14ac:dyDescent="0.25">
      <c r="A69" t="s">
        <v>235</v>
      </c>
      <c r="B69" s="24">
        <f>B5</f>
        <v>-9348</v>
      </c>
    </row>
    <row r="71" spans="1:2" x14ac:dyDescent="0.25">
      <c r="A71" t="s">
        <v>231</v>
      </c>
      <c r="B71">
        <f>SUM(B65:B69)</f>
        <v>3420.9199999999983</v>
      </c>
    </row>
    <row r="72" spans="1:2" x14ac:dyDescent="0.25">
      <c r="A72" t="s">
        <v>232</v>
      </c>
      <c r="B72" s="24">
        <f>B71-B62</f>
        <v>-391</v>
      </c>
    </row>
    <row r="73" spans="1:2" x14ac:dyDescent="0.25">
      <c r="A73" t="s">
        <v>143</v>
      </c>
      <c r="B73" t="s">
        <v>134</v>
      </c>
    </row>
  </sheetData>
  <pageMargins left="0.7" right="0.7" top="0.75" bottom="0.75" header="0.3" footer="0.3"/>
  <pageSetup paperSize="9" orientation="landscape" r:id="rId1"/>
  <rowBreaks count="2" manualBreakCount="2">
    <brk id="30" max="16383" man="1"/>
    <brk id="5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1"/>
  <sheetViews>
    <sheetView workbookViewId="0">
      <selection activeCell="C4" sqref="C4"/>
    </sheetView>
  </sheetViews>
  <sheetFormatPr defaultRowHeight="15" x14ac:dyDescent="0.25"/>
  <cols>
    <col min="1" max="1" width="19.28515625" customWidth="1"/>
    <col min="4" max="4" width="45.28515625" customWidth="1"/>
    <col min="5" max="5" width="9" bestFit="1" customWidth="1"/>
    <col min="8" max="8" width="40.42578125" bestFit="1" customWidth="1"/>
  </cols>
  <sheetData>
    <row r="1" spans="1:5" x14ac:dyDescent="0.25">
      <c r="A1" t="s">
        <v>58</v>
      </c>
    </row>
    <row r="2" spans="1:5" x14ac:dyDescent="0.25">
      <c r="A2" t="s">
        <v>145</v>
      </c>
    </row>
    <row r="3" spans="1:5" x14ac:dyDescent="0.25">
      <c r="A3" t="s">
        <v>237</v>
      </c>
    </row>
    <row r="4" spans="1:5" x14ac:dyDescent="0.25">
      <c r="A4" t="s">
        <v>146</v>
      </c>
    </row>
    <row r="7" spans="1:5" x14ac:dyDescent="0.25">
      <c r="E7" t="s">
        <v>59</v>
      </c>
    </row>
    <row r="8" spans="1:5" x14ac:dyDescent="0.25">
      <c r="A8" t="s">
        <v>238</v>
      </c>
      <c r="E8" s="24">
        <f>'bank rec'!D56</f>
        <v>11749.62</v>
      </c>
    </row>
    <row r="10" spans="1:5" x14ac:dyDescent="0.25">
      <c r="A10" t="s">
        <v>147</v>
      </c>
    </row>
    <row r="12" spans="1:5" ht="14.25" customHeight="1" x14ac:dyDescent="0.25">
      <c r="C12" s="90">
        <v>43173</v>
      </c>
      <c r="D12" s="36" t="s">
        <v>201</v>
      </c>
      <c r="E12" s="37">
        <f>22.5+42.99+10.94+4.24</f>
        <v>80.67</v>
      </c>
    </row>
    <row r="13" spans="1:5" x14ac:dyDescent="0.25">
      <c r="C13" s="90">
        <v>43190</v>
      </c>
      <c r="D13" s="36" t="s">
        <v>203</v>
      </c>
      <c r="E13" s="37">
        <v>693.33</v>
      </c>
    </row>
    <row r="14" spans="1:5" x14ac:dyDescent="0.25">
      <c r="C14" s="90">
        <v>43190</v>
      </c>
      <c r="D14" s="36" t="s">
        <v>189</v>
      </c>
      <c r="E14" s="37">
        <v>478.77</v>
      </c>
    </row>
    <row r="15" spans="1:5" x14ac:dyDescent="0.25">
      <c r="C15" s="90">
        <v>43190</v>
      </c>
      <c r="D15" s="36" t="s">
        <v>185</v>
      </c>
      <c r="E15" s="37">
        <v>68.8</v>
      </c>
    </row>
    <row r="16" spans="1:5" x14ac:dyDescent="0.25">
      <c r="C16" s="115">
        <v>43190</v>
      </c>
      <c r="D16" s="36" t="s">
        <v>241</v>
      </c>
      <c r="E16" s="37">
        <v>420</v>
      </c>
    </row>
    <row r="17" spans="1:6" x14ac:dyDescent="0.25">
      <c r="C17" s="36"/>
      <c r="D17" s="36"/>
      <c r="E17" s="58"/>
    </row>
    <row r="18" spans="1:6" x14ac:dyDescent="0.25">
      <c r="A18" t="s">
        <v>242</v>
      </c>
      <c r="C18" s="36"/>
      <c r="D18" s="36"/>
      <c r="E18" s="58"/>
    </row>
    <row r="19" spans="1:6" x14ac:dyDescent="0.25">
      <c r="C19" s="39">
        <v>43183</v>
      </c>
      <c r="D19" s="38" t="s">
        <v>202</v>
      </c>
      <c r="E19" s="37">
        <v>650</v>
      </c>
    </row>
    <row r="20" spans="1:6" x14ac:dyDescent="0.25">
      <c r="C20" s="36"/>
      <c r="D20" s="36"/>
      <c r="E20" s="58"/>
    </row>
    <row r="22" spans="1:6" x14ac:dyDescent="0.25">
      <c r="A22" t="s">
        <v>239</v>
      </c>
      <c r="E22" s="58">
        <v>0</v>
      </c>
    </row>
    <row r="23" spans="1:6" x14ac:dyDescent="0.25">
      <c r="A23" t="s">
        <v>60</v>
      </c>
      <c r="E23" s="24">
        <f>E8-SUM(E12:E16)+E19</f>
        <v>10658.050000000001</v>
      </c>
    </row>
    <row r="25" spans="1:6" x14ac:dyDescent="0.25">
      <c r="A25" t="s">
        <v>61</v>
      </c>
    </row>
    <row r="27" spans="1:6" x14ac:dyDescent="0.25">
      <c r="A27" t="s">
        <v>62</v>
      </c>
    </row>
    <row r="28" spans="1:6" x14ac:dyDescent="0.25">
      <c r="A28" t="s">
        <v>240</v>
      </c>
      <c r="E28" s="28">
        <f>'bank rec'!C6</f>
        <v>6507</v>
      </c>
    </row>
    <row r="29" spans="1:6" x14ac:dyDescent="0.25">
      <c r="A29" t="s">
        <v>63</v>
      </c>
      <c r="E29" s="28">
        <f>'bank rec'!D17</f>
        <v>5333</v>
      </c>
    </row>
    <row r="30" spans="1:6" x14ac:dyDescent="0.25">
      <c r="A30" t="s">
        <v>64</v>
      </c>
      <c r="E30" s="28">
        <f>'bank rec'!D46</f>
        <v>1521.0800000000002</v>
      </c>
    </row>
    <row r="31" spans="1:6" x14ac:dyDescent="0.25">
      <c r="A31" t="s">
        <v>243</v>
      </c>
      <c r="E31" s="28">
        <f>E28+E29-E30</f>
        <v>10318.92</v>
      </c>
      <c r="F31" s="28"/>
    </row>
  </sheetData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H7"/>
  <sheetViews>
    <sheetView workbookViewId="0">
      <selection activeCell="E14" sqref="E14"/>
    </sheetView>
  </sheetViews>
  <sheetFormatPr defaultRowHeight="15" x14ac:dyDescent="0.25"/>
  <cols>
    <col min="3" max="3" width="11.7109375" bestFit="1" customWidth="1"/>
    <col min="4" max="4" width="15.28515625" customWidth="1"/>
    <col min="5" max="6" width="11.7109375" customWidth="1"/>
    <col min="7" max="7" width="11.5703125" bestFit="1" customWidth="1"/>
  </cols>
  <sheetData>
    <row r="2" spans="1:8" x14ac:dyDescent="0.25">
      <c r="A2" s="3" t="s">
        <v>80</v>
      </c>
    </row>
    <row r="4" spans="1:8" x14ac:dyDescent="0.25">
      <c r="C4" s="3" t="s">
        <v>73</v>
      </c>
      <c r="D4" s="3" t="s">
        <v>78</v>
      </c>
      <c r="E4" s="3" t="s">
        <v>13</v>
      </c>
      <c r="F4" s="3" t="s">
        <v>77</v>
      </c>
      <c r="G4" s="3" t="s">
        <v>74</v>
      </c>
    </row>
    <row r="5" spans="1:8" x14ac:dyDescent="0.25">
      <c r="A5" t="s">
        <v>72</v>
      </c>
      <c r="C5" s="25" t="e">
        <f>#REF!</f>
        <v>#REF!</v>
      </c>
      <c r="D5" s="25" t="e">
        <f>#REF!-E5</f>
        <v>#REF!</v>
      </c>
      <c r="E5" s="25">
        <v>10000</v>
      </c>
      <c r="F5" s="25" t="e">
        <f>#REF!</f>
        <v>#REF!</v>
      </c>
      <c r="G5" s="25" t="e">
        <f>C5+D5+E5-F5</f>
        <v>#REF!</v>
      </c>
      <c r="H5" t="s">
        <v>79</v>
      </c>
    </row>
    <row r="6" spans="1:8" x14ac:dyDescent="0.25">
      <c r="A6" t="s">
        <v>75</v>
      </c>
      <c r="C6" s="25" t="e">
        <f>G5</f>
        <v>#REF!</v>
      </c>
      <c r="D6" s="25" t="e">
        <f>#REF!-E6</f>
        <v>#REF!</v>
      </c>
      <c r="E6" s="25">
        <v>10000</v>
      </c>
      <c r="F6" s="25" t="e">
        <f>#REF!</f>
        <v>#REF!</v>
      </c>
      <c r="G6" s="25" t="e">
        <f>C6+D6+E6-F6</f>
        <v>#REF!</v>
      </c>
    </row>
    <row r="7" spans="1:8" x14ac:dyDescent="0.25">
      <c r="A7" t="s">
        <v>76</v>
      </c>
      <c r="C7" s="25" t="e">
        <f>G6</f>
        <v>#REF!</v>
      </c>
      <c r="D7" s="25">
        <v>2100</v>
      </c>
      <c r="E7" s="25">
        <v>10000</v>
      </c>
      <c r="F7" s="25">
        <v>16000</v>
      </c>
      <c r="G7" s="25" t="e">
        <f>C7+D7+E7-F7</f>
        <v>#REF!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Payments</vt:lpstr>
      <vt:lpstr>Receipts</vt:lpstr>
      <vt:lpstr>bank rec</vt:lpstr>
      <vt:lpstr>Budget vs CY for meeting</vt:lpstr>
      <vt:lpstr>income and expenditure</vt:lpstr>
      <vt:lpstr>annual return</vt:lpstr>
      <vt:lpstr>Variances</vt:lpstr>
      <vt:lpstr>Full Bank Rec</vt:lpstr>
      <vt:lpstr>3 Year Forecast </vt:lpstr>
      <vt:lpstr>'Budget vs CY for meeting'!Print_Area</vt:lpstr>
      <vt:lpstr>Payments!Print_Area</vt:lpstr>
      <vt:lpstr>Receipts!Print_Area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</dc:creator>
  <cp:lastModifiedBy>user</cp:lastModifiedBy>
  <cp:lastPrinted>2018-04-18T08:21:07Z</cp:lastPrinted>
  <dcterms:created xsi:type="dcterms:W3CDTF">2012-06-21T13:30:29Z</dcterms:created>
  <dcterms:modified xsi:type="dcterms:W3CDTF">2018-05-09T13:59:56Z</dcterms:modified>
</cp:coreProperties>
</file>