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ocuments\Pseccc201920\Finance\"/>
    </mc:Choice>
  </mc:AlternateContent>
  <xr:revisionPtr revIDLastSave="0" documentId="10_ncr:8100000_{A6F32492-2567-4ADF-B1BF-4416CF4B500D}" xr6:coauthVersionLast="33" xr6:coauthVersionMax="33" xr10:uidLastSave="{00000000-0000-0000-0000-000000000000}"/>
  <bookViews>
    <workbookView xWindow="0" yWindow="0" windowWidth="20490" windowHeight="6945" xr2:uid="{05EFE3EC-2580-4370-93EB-AA570A523A0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6" i="1"/>
  <c r="I46" i="1"/>
  <c r="J45" i="1"/>
  <c r="I45" i="1"/>
  <c r="J44" i="1"/>
  <c r="I44" i="1"/>
  <c r="J43" i="1"/>
  <c r="I43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F32" i="1"/>
  <c r="I32" i="1"/>
  <c r="J30" i="1"/>
  <c r="I30" i="1"/>
  <c r="J29" i="1"/>
  <c r="I29" i="1"/>
  <c r="J28" i="1"/>
  <c r="I28" i="1"/>
  <c r="J27" i="1"/>
  <c r="I27" i="1"/>
  <c r="D27" i="1"/>
  <c r="J26" i="1"/>
  <c r="I26" i="1"/>
  <c r="J25" i="1"/>
  <c r="I25" i="1"/>
  <c r="I5" i="1"/>
  <c r="J24" i="1"/>
  <c r="I24" i="1"/>
  <c r="F24" i="1"/>
  <c r="J23" i="1"/>
  <c r="I23" i="1"/>
  <c r="J22" i="1"/>
  <c r="I22" i="1"/>
  <c r="J21" i="1"/>
  <c r="I21" i="1"/>
  <c r="J20" i="1"/>
  <c r="I20" i="1"/>
  <c r="J19" i="1"/>
  <c r="J18" i="1"/>
  <c r="I19" i="1"/>
  <c r="I18" i="1"/>
  <c r="D20" i="1"/>
  <c r="J13" i="1"/>
  <c r="J12" i="1"/>
  <c r="J11" i="1"/>
  <c r="J10" i="1"/>
  <c r="J9" i="1"/>
  <c r="J8" i="1"/>
  <c r="J15" i="1"/>
  <c r="J6" i="1"/>
  <c r="J5" i="1"/>
  <c r="I15" i="1"/>
  <c r="I13" i="1"/>
  <c r="I12" i="1"/>
  <c r="I11" i="1"/>
  <c r="I10" i="1"/>
  <c r="I9" i="1"/>
  <c r="I8" i="1"/>
  <c r="I6" i="1"/>
  <c r="D31" i="1" l="1"/>
  <c r="D43" i="1"/>
  <c r="D45" i="1"/>
  <c r="D35" i="1" l="1"/>
  <c r="F14" i="1" l="1"/>
  <c r="D14" i="1" l="1"/>
  <c r="D42" i="1"/>
  <c r="B45" i="1"/>
  <c r="B46" i="1" s="1"/>
  <c r="B49" i="1" s="1"/>
  <c r="D39" i="1"/>
  <c r="F34" i="1"/>
  <c r="F10" i="1"/>
  <c r="F9" i="1"/>
  <c r="F8" i="1"/>
  <c r="F7" i="1"/>
  <c r="F15" i="1" s="1"/>
  <c r="F31" i="1"/>
  <c r="D30" i="1"/>
  <c r="F28" i="1"/>
  <c r="F23" i="1"/>
  <c r="D23" i="1"/>
  <c r="F22" i="1"/>
  <c r="D21" i="1"/>
  <c r="F21" i="1" s="1"/>
  <c r="F20" i="1"/>
  <c r="C46" i="1"/>
  <c r="D11" i="1"/>
  <c r="D7" i="1"/>
  <c r="C15" i="1"/>
  <c r="D6" i="1"/>
  <c r="D15" i="1" l="1"/>
  <c r="D46" i="1"/>
  <c r="J3" i="1" s="1"/>
  <c r="C49" i="1"/>
  <c r="F46" i="1"/>
  <c r="D49" i="1" l="1"/>
  <c r="F49" i="1"/>
</calcChain>
</file>

<file path=xl/sharedStrings.xml><?xml version="1.0" encoding="utf-8"?>
<sst xmlns="http://schemas.openxmlformats.org/spreadsheetml/2006/main" count="132" uniqueCount="117">
  <si>
    <t>Reason for expectation</t>
  </si>
  <si>
    <t>Cash at start of year(bank)</t>
  </si>
  <si>
    <t xml:space="preserve">Actual </t>
  </si>
  <si>
    <t>RECEIPTS</t>
  </si>
  <si>
    <t>Precept receipts</t>
  </si>
  <si>
    <t>Grants</t>
  </si>
  <si>
    <t xml:space="preserve">MUGA Grants and Investments </t>
  </si>
  <si>
    <t>Churchyard Memorial Inscription Fees</t>
  </si>
  <si>
    <t>Funeral Fees</t>
  </si>
  <si>
    <t>Allotments income</t>
  </si>
  <si>
    <t>Maintenance fees (upon burial)</t>
  </si>
  <si>
    <t xml:space="preserve">Additional Churchyard Fees </t>
  </si>
  <si>
    <t xml:space="preserve">Use of playing fields </t>
  </si>
  <si>
    <t xml:space="preserve">no requests </t>
  </si>
  <si>
    <t>VAT</t>
  </si>
  <si>
    <t xml:space="preserve">TOTAL RECEIPTS </t>
  </si>
  <si>
    <t>PAYMENTS</t>
  </si>
  <si>
    <t>Field Mowing</t>
  </si>
  <si>
    <t>Subscriptions</t>
  </si>
  <si>
    <t>Churchyard and playground Gardening services</t>
  </si>
  <si>
    <t>Fencing/signs/gates</t>
  </si>
  <si>
    <t>Playground Maintenance</t>
  </si>
  <si>
    <t>Training</t>
  </si>
  <si>
    <t>Churchyard non gardening</t>
  </si>
  <si>
    <t>Hire of hall</t>
  </si>
  <si>
    <t>Election costs</t>
  </si>
  <si>
    <t xml:space="preserve">Clerks salary </t>
  </si>
  <si>
    <t>Clerks other costs</t>
  </si>
  <si>
    <t>Xmas tree costs</t>
  </si>
  <si>
    <t>Grants / Gifts</t>
  </si>
  <si>
    <t xml:space="preserve">MUGA Capital Costs </t>
  </si>
  <si>
    <t>Misc</t>
  </si>
  <si>
    <t>Insurance</t>
  </si>
  <si>
    <t xml:space="preserve">Annual payment invoiced </t>
  </si>
  <si>
    <t>Audit</t>
  </si>
  <si>
    <t>Riverbank work</t>
  </si>
  <si>
    <t>Salt Bins</t>
  </si>
  <si>
    <t xml:space="preserve">Parking </t>
  </si>
  <si>
    <t xml:space="preserve">No decision yet made on project </t>
  </si>
  <si>
    <t xml:space="preserve">Contribution to traffic calming </t>
  </si>
  <si>
    <t>Legal fees</t>
  </si>
  <si>
    <t xml:space="preserve">Flowers/troughs </t>
  </si>
  <si>
    <t>allotments</t>
  </si>
  <si>
    <t>None budgeted</t>
  </si>
  <si>
    <t xml:space="preserve">VAT </t>
  </si>
  <si>
    <t xml:space="preserve">General Maintenance of Village </t>
  </si>
  <si>
    <t xml:space="preserve">Tree Cutting </t>
  </si>
  <si>
    <t>Balance at end of year</t>
  </si>
  <si>
    <t>Budget 2019/20</t>
  </si>
  <si>
    <t xml:space="preserve">Adjusted 2018/19 budget </t>
  </si>
  <si>
    <t>Precept remains the same</t>
  </si>
  <si>
    <t>CRC Grant of £1k confirmed but not yet received. Will be claimed in Dec 2018</t>
  </si>
  <si>
    <t>To year end includes refund from Welsh Gov of Claims of Nov, Dec and Jan invoices</t>
  </si>
  <si>
    <t>Assuming no more fees</t>
  </si>
  <si>
    <t>Assuming no more fees- this relates to 2 purchase plots during year</t>
  </si>
  <si>
    <t xml:space="preserve">Similar to PY with 5% increase in costs </t>
  </si>
  <si>
    <t>No more due</t>
  </si>
  <si>
    <t>Assume no more incurred</t>
  </si>
  <si>
    <t>assuming none</t>
  </si>
  <si>
    <t>As budget</t>
  </si>
  <si>
    <t xml:space="preserve">No additional costs </t>
  </si>
  <si>
    <t>Same as PY Budget</t>
  </si>
  <si>
    <t>All of this relates to monies for memorial event - all contra of ext grants or donations other than £750 agreed grant.  £1k Budget relates to CC Grants only so £250 remaining</t>
  </si>
  <si>
    <t>Includes invoices till year end. Difference between this and receipt is one month of invoice paid but reclaim not received by y/e</t>
  </si>
  <si>
    <t xml:space="preserve">Remaining costs to be paid </t>
  </si>
  <si>
    <t>Remaining Welsh Gov Grant reclaims. Sports Wales Grant to be paid on completition</t>
  </si>
  <si>
    <t>Prudent to assume nil</t>
  </si>
  <si>
    <t xml:space="preserve">same as PY </t>
  </si>
  <si>
    <t xml:space="preserve">Same as PY budget </t>
  </si>
  <si>
    <t>As PY with small increase</t>
  </si>
  <si>
    <t xml:space="preserve">Prudent to assume some costs </t>
  </si>
  <si>
    <t>Likely to be costs associated with MUGA lease</t>
  </si>
  <si>
    <t>None needed</t>
  </si>
  <si>
    <t xml:space="preserve">Budget added from General Maintenance of village line and parking project line. Remainder as agreed additional budget </t>
  </si>
  <si>
    <t xml:space="preserve">Including VAT on MUGA and Tree Cutting work </t>
  </si>
  <si>
    <t>Contra with below less one month of VAT reclaim of MUGA</t>
  </si>
  <si>
    <t>Remaining MUGA VAT and small amount for additional invoices</t>
  </si>
  <si>
    <t>For discussion</t>
  </si>
  <si>
    <t xml:space="preserve">AM PUTTING IN NIL HERE SO CASHFLOW DELAY OF MUGA IS NOT REFLECTED HERE </t>
  </si>
  <si>
    <t xml:space="preserve">None further due </t>
  </si>
  <si>
    <t>Contra with below plus reclaim from PY</t>
  </si>
  <si>
    <t>s137 - £8.12 per elector</t>
  </si>
  <si>
    <t>Draft Budget 2019/20</t>
  </si>
  <si>
    <t>Assumptions for draft budget 2019/20</t>
  </si>
  <si>
    <t>All will have been received</t>
  </si>
  <si>
    <t>Prudent to just allow for wind turbine grant</t>
  </si>
  <si>
    <t xml:space="preserve">To include additional extra work quote and remainder of year cutting </t>
  </si>
  <si>
    <t xml:space="preserve">Ordinary Meetings 2018/19 paid in PY.  Amount is for additional meetings invoiced. Assuming additional meetings needed before year end </t>
  </si>
  <si>
    <t>Presuming no more this FY</t>
  </si>
  <si>
    <t>Similar to prior year actual</t>
  </si>
  <si>
    <t>Actual 31/12/2018</t>
  </si>
  <si>
    <t>Similar to PY but at lower rate and assumming less hours once MUGA is done</t>
  </si>
  <si>
    <t>Expected year end - Without effect of MUGA and VAT</t>
  </si>
  <si>
    <t>Expected Year End  (30/03/19)</t>
  </si>
  <si>
    <t>due Feb 2019- one allotment vacant</t>
  </si>
  <si>
    <t>2019/20 Budget - Without effect of MUGA and VAT</t>
  </si>
  <si>
    <t>NOTES</t>
  </si>
  <si>
    <t>CY = Current Year, PY= Prior year</t>
  </si>
  <si>
    <t>Only one month of cuts left in CY</t>
  </si>
  <si>
    <t>Number still due - e.g. Website, OVW</t>
  </si>
  <si>
    <t xml:space="preserve">Similar to PY actual with 5% increase in costs. </t>
  </si>
  <si>
    <t>Same as PY Expected Actual</t>
  </si>
  <si>
    <t>To include additional amount for work on timber bridge if needed in CY</t>
  </si>
  <si>
    <t xml:space="preserve">Painting of small metal gate quoted at £60 incl materials. </t>
  </si>
  <si>
    <t xml:space="preserve">Assuming additional 3 months will be reflective of the year </t>
  </si>
  <si>
    <t xml:space="preserve">Assuming no Council grants provided </t>
  </si>
  <si>
    <t xml:space="preserve">Assume No Additional </t>
  </si>
  <si>
    <t>As PY actual with small increase</t>
  </si>
  <si>
    <t xml:space="preserve">External audit should be invoiced prior to year end </t>
  </si>
  <si>
    <t xml:space="preserve">No report of action needed </t>
  </si>
  <si>
    <t>Prudent to assume some costs for bins purchased by CC</t>
  </si>
  <si>
    <t>Previously agreed to remove from here and put into tree cutting budget</t>
  </si>
  <si>
    <t>To include costs related to spring planting</t>
  </si>
  <si>
    <t>As work done PY then should be none in 2019/20</t>
  </si>
  <si>
    <t xml:space="preserve">No project planned </t>
  </si>
  <si>
    <t>To allow for some claim of allowance/expenses as advised by IRP</t>
  </si>
  <si>
    <t>Councillors Allowance/expenses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</si>
</sst>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164" fontId="3" fillId="0" borderId="0" xfId="1" applyNumberFormat="1" applyFont="1"/>
    <xf numFmtId="164" fontId="1" fillId="0" borderId="0" xfId="0" applyNumberFormat="1" applyFont="1"/>
    <xf numFmtId="164" fontId="0" fillId="0" borderId="0" xfId="0" applyNumberFormat="1" applyFont="1"/>
    <xf numFmtId="164" fontId="1" fillId="0" borderId="0" xfId="1" applyNumberFormat="1" applyFont="1"/>
    <xf numFmtId="0" fontId="1" fillId="0" borderId="0" xfId="0" applyFont="1" applyFill="1" applyAlignment="1">
      <alignment wrapText="1"/>
    </xf>
    <xf numFmtId="43" fontId="1" fillId="0" borderId="0" xfId="1" applyNumberFormat="1" applyFont="1"/>
    <xf numFmtId="164" fontId="0" fillId="0" borderId="0" xfId="1" applyNumberFormat="1" applyFont="1" applyAlignment="1">
      <alignment wrapText="1"/>
    </xf>
    <xf numFmtId="164" fontId="1" fillId="0" borderId="0" xfId="1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0" xfId="1" applyNumberFormat="1" applyFont="1" applyAlignment="1">
      <alignment wrapText="1"/>
    </xf>
    <xf numFmtId="164" fontId="0" fillId="0" borderId="0" xfId="1" applyNumberFormat="1" applyFont="1"/>
    <xf numFmtId="164" fontId="3" fillId="0" borderId="1" xfId="1" applyNumberFormat="1" applyFont="1" applyBorder="1"/>
    <xf numFmtId="2" fontId="1" fillId="0" borderId="0" xfId="0" applyNumberFormat="1" applyFont="1"/>
    <xf numFmtId="2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4" fontId="1" fillId="0" borderId="0" xfId="1" applyNumberFormat="1" applyFont="1" applyFill="1"/>
    <xf numFmtId="2" fontId="1" fillId="0" borderId="0" xfId="0" applyNumberFormat="1" applyFont="1" applyFill="1"/>
    <xf numFmtId="43" fontId="1" fillId="0" borderId="0" xfId="0" applyNumberFormat="1" applyFont="1" applyFill="1"/>
    <xf numFmtId="43" fontId="0" fillId="0" borderId="0" xfId="0" applyNumberFormat="1" applyFont="1" applyFill="1"/>
    <xf numFmtId="0" fontId="1" fillId="0" borderId="0" xfId="0" applyFont="1" applyFill="1"/>
    <xf numFmtId="164" fontId="4" fillId="0" borderId="0" xfId="0" applyNumberFormat="1" applyFont="1"/>
    <xf numFmtId="0" fontId="4" fillId="0" borderId="0" xfId="0" applyFont="1" applyFill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164" fontId="4" fillId="0" borderId="0" xfId="1" applyNumberFormat="1" applyFont="1"/>
    <xf numFmtId="0" fontId="4" fillId="2" borderId="0" xfId="0" applyFont="1" applyFill="1" applyAlignment="1">
      <alignment wrapText="1"/>
    </xf>
    <xf numFmtId="164" fontId="3" fillId="0" borderId="0" xfId="1" applyNumberFormat="1" applyFont="1" applyBorder="1"/>
    <xf numFmtId="9" fontId="1" fillId="0" borderId="0" xfId="2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7" fillId="0" borderId="0" xfId="0" applyFont="1"/>
    <xf numFmtId="43" fontId="0" fillId="0" borderId="0" xfId="1" applyNumberFormat="1" applyFont="1" applyAlignment="1">
      <alignment wrapText="1"/>
    </xf>
    <xf numFmtId="43" fontId="0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43" fontId="1" fillId="0" borderId="0" xfId="0" applyNumberFormat="1" applyFont="1"/>
    <xf numFmtId="164" fontId="2" fillId="0" borderId="0" xfId="0" applyNumberFormat="1" applyFont="1"/>
    <xf numFmtId="0" fontId="0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 applyFill="1"/>
    <xf numFmtId="164" fontId="0" fillId="0" borderId="0" xfId="0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164" fontId="4" fillId="0" borderId="0" xfId="0" applyNumberFormat="1" applyFont="1" applyFill="1"/>
    <xf numFmtId="2" fontId="0" fillId="0" borderId="0" xfId="0" applyNumberFormat="1" applyFont="1" applyFill="1" applyAlignment="1">
      <alignment wrapText="1"/>
    </xf>
    <xf numFmtId="164" fontId="1" fillId="2" borderId="0" xfId="1" applyNumberFormat="1" applyFont="1" applyFill="1"/>
    <xf numFmtId="2" fontId="1" fillId="2" borderId="0" xfId="0" applyNumberFormat="1" applyFont="1" applyFill="1"/>
    <xf numFmtId="2" fontId="0" fillId="2" borderId="0" xfId="0" applyNumberFormat="1" applyFont="1" applyFill="1" applyAlignment="1">
      <alignment wrapText="1"/>
    </xf>
    <xf numFmtId="164" fontId="1" fillId="2" borderId="0" xfId="1" applyNumberFormat="1" applyFont="1" applyFill="1" applyAlignment="1">
      <alignment wrapText="1"/>
    </xf>
    <xf numFmtId="0" fontId="0" fillId="0" borderId="0" xfId="0" applyFill="1"/>
    <xf numFmtId="164" fontId="1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2E95-258A-444D-A54F-E35983455759}">
  <dimension ref="A1:K100"/>
  <sheetViews>
    <sheetView tabSelected="1" topLeftCell="A22" workbookViewId="0">
      <selection activeCell="H18" sqref="H18"/>
    </sheetView>
  </sheetViews>
  <sheetFormatPr defaultRowHeight="15" x14ac:dyDescent="0.25"/>
  <cols>
    <col min="1" max="1" width="35.85546875" style="1" customWidth="1"/>
    <col min="2" max="2" width="21.7109375" style="1" customWidth="1"/>
    <col min="3" max="3" width="12.85546875" style="1" customWidth="1"/>
    <col min="4" max="4" width="12.85546875" style="1" bestFit="1" customWidth="1"/>
    <col min="5" max="5" width="14" style="1" bestFit="1" customWidth="1"/>
    <col min="6" max="6" width="11.42578125" style="1" bestFit="1" customWidth="1"/>
    <col min="7" max="7" width="14.42578125" style="1" customWidth="1"/>
    <col min="9" max="9" width="15.5703125" style="1" customWidth="1"/>
    <col min="10" max="10" width="14.42578125" style="1" customWidth="1"/>
    <col min="11" max="11" width="17.5703125" style="1" bestFit="1" customWidth="1"/>
    <col min="12" max="16384" width="9.140625" style="1"/>
  </cols>
  <sheetData>
    <row r="1" spans="1:11" x14ac:dyDescent="0.25">
      <c r="A1" s="44" t="s">
        <v>48</v>
      </c>
      <c r="B1" s="41" t="s">
        <v>97</v>
      </c>
    </row>
    <row r="2" spans="1:11" ht="77.25" customHeight="1" x14ac:dyDescent="0.25">
      <c r="B2" s="2" t="s">
        <v>49</v>
      </c>
      <c r="C2" s="3" t="s">
        <v>90</v>
      </c>
      <c r="D2" s="3" t="s">
        <v>93</v>
      </c>
      <c r="E2" s="2" t="s">
        <v>0</v>
      </c>
      <c r="F2" s="2" t="s">
        <v>82</v>
      </c>
      <c r="G2" s="2" t="s">
        <v>83</v>
      </c>
      <c r="I2" s="2" t="s">
        <v>92</v>
      </c>
      <c r="J2" s="2" t="s">
        <v>95</v>
      </c>
      <c r="K2" s="2" t="s">
        <v>96</v>
      </c>
    </row>
    <row r="3" spans="1:11" x14ac:dyDescent="0.25">
      <c r="A3" s="4" t="s">
        <v>1</v>
      </c>
      <c r="B3" s="5">
        <v>6507</v>
      </c>
      <c r="C3" s="6">
        <v>6507</v>
      </c>
      <c r="D3" s="6">
        <v>6507</v>
      </c>
      <c r="E3" s="7" t="s">
        <v>2</v>
      </c>
      <c r="F3" s="40">
        <v>0</v>
      </c>
      <c r="G3" s="42" t="s">
        <v>78</v>
      </c>
      <c r="I3" s="1">
        <v>6507</v>
      </c>
      <c r="J3" s="6">
        <f>I49</f>
        <v>1851.878333333334</v>
      </c>
    </row>
    <row r="4" spans="1:11" x14ac:dyDescent="0.25">
      <c r="A4" s="3" t="s">
        <v>3</v>
      </c>
      <c r="B4" s="8"/>
    </row>
    <row r="5" spans="1:11" ht="45" x14ac:dyDescent="0.25">
      <c r="A5" s="9" t="s">
        <v>4</v>
      </c>
      <c r="B5" s="8">
        <v>16000</v>
      </c>
      <c r="C5" s="6">
        <v>16000</v>
      </c>
      <c r="D5" s="10">
        <v>16000</v>
      </c>
      <c r="E5" s="11" t="s">
        <v>84</v>
      </c>
      <c r="F5" s="8">
        <v>21000</v>
      </c>
      <c r="G5" s="11" t="s">
        <v>50</v>
      </c>
      <c r="I5" s="39">
        <f>D5</f>
        <v>16000</v>
      </c>
      <c r="J5" s="12">
        <f>F5</f>
        <v>21000</v>
      </c>
    </row>
    <row r="6" spans="1:11" ht="90" x14ac:dyDescent="0.25">
      <c r="A6" s="9" t="s">
        <v>5</v>
      </c>
      <c r="B6" s="8">
        <v>2250</v>
      </c>
      <c r="C6" s="6">
        <v>1006.58</v>
      </c>
      <c r="D6" s="8">
        <f>C6+1000</f>
        <v>2006.58</v>
      </c>
      <c r="E6" s="11" t="s">
        <v>51</v>
      </c>
      <c r="F6" s="8">
        <v>1250</v>
      </c>
      <c r="G6" s="11" t="s">
        <v>85</v>
      </c>
      <c r="I6" s="6">
        <f>D6</f>
        <v>2006.58</v>
      </c>
      <c r="J6" s="28">
        <f>F6</f>
        <v>1250</v>
      </c>
    </row>
    <row r="7" spans="1:11" ht="105" x14ac:dyDescent="0.25">
      <c r="A7" s="13" t="s">
        <v>6</v>
      </c>
      <c r="B7" s="8">
        <v>168000</v>
      </c>
      <c r="C7" s="6">
        <v>37565</v>
      </c>
      <c r="D7" s="8">
        <f>C7+59065</f>
        <v>96630</v>
      </c>
      <c r="E7" s="11" t="s">
        <v>52</v>
      </c>
      <c r="F7" s="8">
        <f>128000-59320+5000</f>
        <v>73680</v>
      </c>
      <c r="G7" s="11" t="s">
        <v>65</v>
      </c>
      <c r="J7" s="14"/>
    </row>
    <row r="8" spans="1:11" ht="30" x14ac:dyDescent="0.25">
      <c r="A8" s="9" t="s">
        <v>7</v>
      </c>
      <c r="B8" s="8">
        <v>250</v>
      </c>
      <c r="C8" s="6">
        <v>100</v>
      </c>
      <c r="D8" s="10">
        <v>100</v>
      </c>
      <c r="E8" s="36" t="s">
        <v>53</v>
      </c>
      <c r="F8" s="8">
        <f>D8</f>
        <v>100</v>
      </c>
      <c r="G8" s="11" t="s">
        <v>67</v>
      </c>
      <c r="I8" s="6">
        <f t="shared" ref="I8:I13" si="0">D8</f>
        <v>100</v>
      </c>
      <c r="J8" s="14">
        <f t="shared" ref="J8:J13" si="1">F8</f>
        <v>100</v>
      </c>
    </row>
    <row r="9" spans="1:11" ht="30" x14ac:dyDescent="0.25">
      <c r="A9" s="9" t="s">
        <v>8</v>
      </c>
      <c r="B9" s="8">
        <v>600</v>
      </c>
      <c r="C9" s="6">
        <v>400</v>
      </c>
      <c r="D9" s="10">
        <v>400</v>
      </c>
      <c r="E9" s="36" t="s">
        <v>53</v>
      </c>
      <c r="F9" s="8">
        <f>D9</f>
        <v>400</v>
      </c>
      <c r="G9" s="11" t="s">
        <v>67</v>
      </c>
      <c r="I9" s="6">
        <f t="shared" si="0"/>
        <v>400</v>
      </c>
      <c r="J9" s="14">
        <f t="shared" si="1"/>
        <v>400</v>
      </c>
    </row>
    <row r="10" spans="1:11" ht="45" x14ac:dyDescent="0.25">
      <c r="A10" s="9" t="s">
        <v>9</v>
      </c>
      <c r="B10" s="8">
        <v>120</v>
      </c>
      <c r="C10" s="6">
        <v>0</v>
      </c>
      <c r="D10" s="8">
        <v>110</v>
      </c>
      <c r="E10" s="11" t="s">
        <v>94</v>
      </c>
      <c r="F10" s="8">
        <f>D10</f>
        <v>110</v>
      </c>
      <c r="G10" s="11" t="s">
        <v>67</v>
      </c>
      <c r="I10" s="6">
        <f t="shared" si="0"/>
        <v>110</v>
      </c>
      <c r="J10" s="14">
        <f t="shared" si="1"/>
        <v>110</v>
      </c>
    </row>
    <row r="11" spans="1:11" ht="30" x14ac:dyDescent="0.25">
      <c r="A11" s="9" t="s">
        <v>10</v>
      </c>
      <c r="B11" s="8">
        <v>1500</v>
      </c>
      <c r="C11" s="6">
        <v>500</v>
      </c>
      <c r="D11" s="10">
        <f>C11</f>
        <v>500</v>
      </c>
      <c r="E11" s="36" t="s">
        <v>53</v>
      </c>
      <c r="F11" s="8">
        <v>0</v>
      </c>
      <c r="G11" s="11" t="s">
        <v>66</v>
      </c>
      <c r="I11" s="39">
        <f t="shared" si="0"/>
        <v>500</v>
      </c>
      <c r="J11" s="14">
        <f t="shared" si="1"/>
        <v>0</v>
      </c>
    </row>
    <row r="12" spans="1:11" ht="90" x14ac:dyDescent="0.25">
      <c r="A12" s="9" t="s">
        <v>11</v>
      </c>
      <c r="B12" s="8">
        <v>0</v>
      </c>
      <c r="C12" s="6">
        <v>1500</v>
      </c>
      <c r="D12" s="8">
        <v>1500</v>
      </c>
      <c r="E12" s="36" t="s">
        <v>54</v>
      </c>
      <c r="F12" s="8">
        <v>0</v>
      </c>
      <c r="G12" s="11" t="s">
        <v>66</v>
      </c>
      <c r="I12" s="6">
        <f t="shared" si="0"/>
        <v>1500</v>
      </c>
      <c r="J12" s="14">
        <f t="shared" si="1"/>
        <v>0</v>
      </c>
    </row>
    <row r="13" spans="1:11" ht="30" x14ac:dyDescent="0.25">
      <c r="A13" s="9" t="s">
        <v>12</v>
      </c>
      <c r="B13" s="8">
        <v>0</v>
      </c>
      <c r="C13" s="6">
        <v>0</v>
      </c>
      <c r="D13" s="8">
        <v>0</v>
      </c>
      <c r="E13" s="15" t="s">
        <v>13</v>
      </c>
      <c r="F13" s="8">
        <v>0</v>
      </c>
      <c r="G13" s="11" t="s">
        <v>66</v>
      </c>
      <c r="I13" s="6">
        <f t="shared" si="0"/>
        <v>0</v>
      </c>
      <c r="J13" s="14">
        <f t="shared" si="1"/>
        <v>0</v>
      </c>
    </row>
    <row r="14" spans="1:11" ht="75" x14ac:dyDescent="0.25">
      <c r="A14" s="9" t="s">
        <v>14</v>
      </c>
      <c r="B14" s="8">
        <v>32538</v>
      </c>
      <c r="C14" s="6">
        <v>3711</v>
      </c>
      <c r="D14" s="20">
        <f>15200+C14</f>
        <v>18911</v>
      </c>
      <c r="E14" s="11" t="s">
        <v>75</v>
      </c>
      <c r="F14" s="14">
        <f>15000+6800</f>
        <v>21800</v>
      </c>
      <c r="G14" s="11" t="s">
        <v>80</v>
      </c>
      <c r="J14" s="14"/>
    </row>
    <row r="15" spans="1:11" x14ac:dyDescent="0.25">
      <c r="A15" s="2" t="s">
        <v>15</v>
      </c>
      <c r="B15" s="16">
        <v>221258</v>
      </c>
      <c r="C15" s="16">
        <f>SUM(C5:C14)</f>
        <v>60782.58</v>
      </c>
      <c r="D15" s="16">
        <f>SUM(D5:D14)</f>
        <v>136157.58000000002</v>
      </c>
      <c r="E15" s="16"/>
      <c r="F15" s="16">
        <f>SUM(F5:F14)</f>
        <v>118340</v>
      </c>
      <c r="G15" s="8"/>
      <c r="I15" s="16">
        <f>SUM(I5:I14)</f>
        <v>20616.580000000002</v>
      </c>
      <c r="J15" s="16">
        <f>SUM(J5:J14)</f>
        <v>22860</v>
      </c>
    </row>
    <row r="16" spans="1:11" x14ac:dyDescent="0.25">
      <c r="A16" s="4"/>
      <c r="B16" s="8"/>
      <c r="D16" s="8"/>
      <c r="E16" s="8"/>
      <c r="F16" s="8"/>
      <c r="G16" s="8"/>
      <c r="J16" s="8"/>
    </row>
    <row r="17" spans="1:11" x14ac:dyDescent="0.25">
      <c r="A17" s="2" t="s">
        <v>16</v>
      </c>
      <c r="B17" s="8"/>
      <c r="D17" s="8"/>
      <c r="E17" s="8"/>
      <c r="F17" s="8"/>
      <c r="G17" s="8"/>
      <c r="J17" s="8"/>
    </row>
    <row r="18" spans="1:11" ht="45" x14ac:dyDescent="0.25">
      <c r="A18" s="4" t="s">
        <v>17</v>
      </c>
      <c r="B18" s="8">
        <v>1500</v>
      </c>
      <c r="C18" s="17">
        <v>900</v>
      </c>
      <c r="D18" s="10">
        <v>1200</v>
      </c>
      <c r="E18" s="11" t="s">
        <v>98</v>
      </c>
      <c r="F18" s="14">
        <v>1200</v>
      </c>
      <c r="G18" s="11" t="s">
        <v>101</v>
      </c>
      <c r="I18" s="39">
        <f t="shared" ref="I18:I30" si="2">D18</f>
        <v>1200</v>
      </c>
      <c r="J18" s="14">
        <f t="shared" ref="J18:J30" si="3">F18</f>
        <v>1200</v>
      </c>
    </row>
    <row r="19" spans="1:11" ht="60" x14ac:dyDescent="0.25">
      <c r="A19" s="4" t="s">
        <v>18</v>
      </c>
      <c r="B19" s="8">
        <v>300</v>
      </c>
      <c r="C19" s="17">
        <v>85</v>
      </c>
      <c r="D19" s="17">
        <v>300</v>
      </c>
      <c r="E19" s="18" t="s">
        <v>99</v>
      </c>
      <c r="F19" s="14">
        <v>300</v>
      </c>
      <c r="G19" s="11" t="s">
        <v>101</v>
      </c>
      <c r="I19" s="39">
        <f t="shared" si="2"/>
        <v>300</v>
      </c>
      <c r="J19" s="14">
        <f t="shared" si="3"/>
        <v>300</v>
      </c>
    </row>
    <row r="20" spans="1:11" ht="90" x14ac:dyDescent="0.25">
      <c r="A20" s="4" t="s">
        <v>19</v>
      </c>
      <c r="B20" s="8">
        <v>8000</v>
      </c>
      <c r="C20" s="17">
        <v>6254.96</v>
      </c>
      <c r="D20" s="6">
        <f>C20+350+(693.33*3)</f>
        <v>8684.9500000000007</v>
      </c>
      <c r="E20" s="45" t="s">
        <v>86</v>
      </c>
      <c r="F20" s="14">
        <f>D20*1.05</f>
        <v>9119.197500000002</v>
      </c>
      <c r="G20" s="11" t="s">
        <v>55</v>
      </c>
      <c r="I20" s="39">
        <f t="shared" si="2"/>
        <v>8684.9500000000007</v>
      </c>
      <c r="J20" s="14">
        <f t="shared" si="3"/>
        <v>9119.197500000002</v>
      </c>
      <c r="K20" s="38"/>
    </row>
    <row r="21" spans="1:11" s="24" customFormat="1" ht="60" x14ac:dyDescent="0.25">
      <c r="A21" s="13" t="s">
        <v>20</v>
      </c>
      <c r="B21" s="20">
        <v>350</v>
      </c>
      <c r="C21" s="21">
        <v>302.875</v>
      </c>
      <c r="D21" s="22">
        <f>C21</f>
        <v>302.875</v>
      </c>
      <c r="E21" s="23" t="s">
        <v>56</v>
      </c>
      <c r="F21" s="14">
        <f>D21*1.05</f>
        <v>318.01875000000001</v>
      </c>
      <c r="G21" s="46" t="s">
        <v>100</v>
      </c>
      <c r="I21" s="39">
        <f t="shared" si="2"/>
        <v>302.875</v>
      </c>
      <c r="J21" s="14">
        <f t="shared" si="3"/>
        <v>318.01875000000001</v>
      </c>
    </row>
    <row r="22" spans="1:11" ht="92.25" customHeight="1" x14ac:dyDescent="0.25">
      <c r="A22" s="9" t="s">
        <v>21</v>
      </c>
      <c r="B22" s="8">
        <v>1200</v>
      </c>
      <c r="C22" s="17">
        <v>1725.39</v>
      </c>
      <c r="D22" s="25">
        <v>2000</v>
      </c>
      <c r="E22" s="37" t="s">
        <v>102</v>
      </c>
      <c r="F22" s="14">
        <f>D22</f>
        <v>2000</v>
      </c>
      <c r="G22" s="11" t="s">
        <v>101</v>
      </c>
      <c r="I22" s="39">
        <f t="shared" si="2"/>
        <v>2000</v>
      </c>
      <c r="J22" s="14">
        <f t="shared" si="3"/>
        <v>2000</v>
      </c>
      <c r="K22" s="37"/>
    </row>
    <row r="23" spans="1:11" ht="45" x14ac:dyDescent="0.25">
      <c r="A23" s="26" t="s">
        <v>22</v>
      </c>
      <c r="B23" s="8">
        <v>250</v>
      </c>
      <c r="C23" s="17">
        <v>110.47</v>
      </c>
      <c r="D23" s="25">
        <f>C23</f>
        <v>110.47</v>
      </c>
      <c r="E23" s="37" t="s">
        <v>57</v>
      </c>
      <c r="F23" s="14">
        <f>D23</f>
        <v>110.47</v>
      </c>
      <c r="G23" s="11" t="s">
        <v>101</v>
      </c>
      <c r="I23" s="39">
        <f t="shared" si="2"/>
        <v>110.47</v>
      </c>
      <c r="J23" s="14">
        <f t="shared" si="3"/>
        <v>110.47</v>
      </c>
    </row>
    <row r="24" spans="1:11" ht="75" x14ac:dyDescent="0.25">
      <c r="A24" s="9" t="s">
        <v>23</v>
      </c>
      <c r="B24" s="20">
        <v>1250</v>
      </c>
      <c r="C24" s="17">
        <v>200</v>
      </c>
      <c r="D24" s="47">
        <v>260</v>
      </c>
      <c r="E24" s="37" t="s">
        <v>103</v>
      </c>
      <c r="F24" s="14">
        <f>D24*1.05</f>
        <v>273</v>
      </c>
      <c r="G24" s="46" t="s">
        <v>100</v>
      </c>
      <c r="I24" s="39">
        <f t="shared" si="2"/>
        <v>260</v>
      </c>
      <c r="J24" s="14">
        <f t="shared" si="3"/>
        <v>273</v>
      </c>
      <c r="K24" s="38"/>
    </row>
    <row r="25" spans="1:11" ht="101.25" customHeight="1" x14ac:dyDescent="0.25">
      <c r="A25" s="26" t="s">
        <v>24</v>
      </c>
      <c r="B25" s="8">
        <v>400</v>
      </c>
      <c r="C25" s="17">
        <v>160</v>
      </c>
      <c r="D25" s="6">
        <v>200</v>
      </c>
      <c r="E25" s="19" t="s">
        <v>87</v>
      </c>
      <c r="F25" s="14">
        <v>200</v>
      </c>
      <c r="G25" s="11" t="s">
        <v>101</v>
      </c>
      <c r="I25" s="6">
        <f t="shared" si="2"/>
        <v>200</v>
      </c>
      <c r="J25" s="14">
        <f t="shared" si="3"/>
        <v>200</v>
      </c>
      <c r="K25" s="38"/>
    </row>
    <row r="26" spans="1:11" ht="30" x14ac:dyDescent="0.25">
      <c r="A26" s="9" t="s">
        <v>25</v>
      </c>
      <c r="B26" s="8">
        <v>0</v>
      </c>
      <c r="C26" s="17">
        <v>0</v>
      </c>
      <c r="D26" s="6">
        <v>0</v>
      </c>
      <c r="E26" s="6"/>
      <c r="F26" s="14">
        <v>0</v>
      </c>
      <c r="G26" s="11" t="s">
        <v>58</v>
      </c>
      <c r="I26" s="6">
        <f t="shared" si="2"/>
        <v>0</v>
      </c>
      <c r="J26" s="14">
        <f t="shared" si="3"/>
        <v>0</v>
      </c>
    </row>
    <row r="27" spans="1:11" ht="105" x14ac:dyDescent="0.25">
      <c r="A27" s="26" t="s">
        <v>26</v>
      </c>
      <c r="B27" s="8">
        <v>4500</v>
      </c>
      <c r="C27" s="17">
        <v>2664.86</v>
      </c>
      <c r="D27" s="23">
        <f>C27/9*12</f>
        <v>3553.1466666666665</v>
      </c>
      <c r="E27" s="38" t="s">
        <v>104</v>
      </c>
      <c r="F27" s="14">
        <v>3500</v>
      </c>
      <c r="G27" s="11" t="s">
        <v>91</v>
      </c>
      <c r="I27" s="6">
        <f t="shared" si="2"/>
        <v>3553.1466666666665</v>
      </c>
      <c r="J27" s="14">
        <f t="shared" si="3"/>
        <v>3500</v>
      </c>
    </row>
    <row r="28" spans="1:11" ht="45" x14ac:dyDescent="0.25">
      <c r="A28" s="26" t="s">
        <v>27</v>
      </c>
      <c r="B28" s="8">
        <v>200</v>
      </c>
      <c r="C28" s="17">
        <v>167.6</v>
      </c>
      <c r="D28" s="23">
        <v>200</v>
      </c>
      <c r="E28" s="23" t="s">
        <v>59</v>
      </c>
      <c r="F28" s="14">
        <f>D28</f>
        <v>200</v>
      </c>
      <c r="G28" s="11" t="s">
        <v>101</v>
      </c>
      <c r="I28" s="6">
        <f t="shared" si="2"/>
        <v>200</v>
      </c>
      <c r="J28" s="14">
        <f t="shared" si="3"/>
        <v>200</v>
      </c>
    </row>
    <row r="29" spans="1:11" ht="30" x14ac:dyDescent="0.25">
      <c r="A29" s="26" t="s">
        <v>28</v>
      </c>
      <c r="B29" s="8">
        <v>150</v>
      </c>
      <c r="C29" s="17">
        <v>137.59</v>
      </c>
      <c r="D29" s="17">
        <v>137.59</v>
      </c>
      <c r="E29" s="18" t="s">
        <v>60</v>
      </c>
      <c r="F29" s="14">
        <v>150</v>
      </c>
      <c r="G29" s="11" t="s">
        <v>61</v>
      </c>
      <c r="I29" s="6">
        <f t="shared" si="2"/>
        <v>137.59</v>
      </c>
      <c r="J29" s="14">
        <f t="shared" si="3"/>
        <v>150</v>
      </c>
    </row>
    <row r="30" spans="1:11" ht="225" x14ac:dyDescent="0.25">
      <c r="A30" s="26" t="s">
        <v>29</v>
      </c>
      <c r="B30" s="20">
        <v>1000</v>
      </c>
      <c r="C30" s="17">
        <v>2488.3599999999997</v>
      </c>
      <c r="D30" s="17">
        <f>2488.36+250</f>
        <v>2738.36</v>
      </c>
      <c r="E30" s="18" t="s">
        <v>62</v>
      </c>
      <c r="F30" s="11">
        <v>0</v>
      </c>
      <c r="G30" s="11" t="s">
        <v>105</v>
      </c>
      <c r="I30" s="17">
        <f t="shared" si="2"/>
        <v>2738.36</v>
      </c>
      <c r="J30" s="14">
        <f t="shared" si="3"/>
        <v>0</v>
      </c>
    </row>
    <row r="31" spans="1:11" ht="165" x14ac:dyDescent="0.25">
      <c r="A31" s="26" t="s">
        <v>30</v>
      </c>
      <c r="B31" s="8">
        <v>168000</v>
      </c>
      <c r="C31" s="17">
        <v>42879</v>
      </c>
      <c r="D31" s="17">
        <f>C31+93040-26143</f>
        <v>109776</v>
      </c>
      <c r="E31" s="18" t="s">
        <v>63</v>
      </c>
      <c r="F31" s="14">
        <f>160000-D31+8000</f>
        <v>58224</v>
      </c>
      <c r="G31" s="11" t="s">
        <v>64</v>
      </c>
      <c r="I31" s="39"/>
      <c r="J31" s="14"/>
    </row>
    <row r="32" spans="1:11" ht="30" x14ac:dyDescent="0.25">
      <c r="A32" s="26" t="s">
        <v>31</v>
      </c>
      <c r="B32" s="8">
        <v>300</v>
      </c>
      <c r="C32" s="17">
        <v>348</v>
      </c>
      <c r="D32" s="6">
        <v>348</v>
      </c>
      <c r="E32" s="19" t="s">
        <v>106</v>
      </c>
      <c r="F32" s="14">
        <f>B32</f>
        <v>300</v>
      </c>
      <c r="G32" s="11" t="s">
        <v>68</v>
      </c>
      <c r="I32" s="6">
        <f t="shared" ref="I32:I41" si="4">D32</f>
        <v>348</v>
      </c>
      <c r="J32" s="14">
        <f t="shared" ref="J32:J41" si="5">F32</f>
        <v>300</v>
      </c>
      <c r="K32" s="38"/>
    </row>
    <row r="33" spans="1:11" ht="45" x14ac:dyDescent="0.25">
      <c r="A33" s="26" t="s">
        <v>32</v>
      </c>
      <c r="B33" s="8">
        <v>400</v>
      </c>
      <c r="C33" s="17">
        <v>456.88</v>
      </c>
      <c r="D33" s="6">
        <v>456.88</v>
      </c>
      <c r="E33" s="19" t="s">
        <v>33</v>
      </c>
      <c r="F33" s="14">
        <v>475</v>
      </c>
      <c r="G33" s="11" t="s">
        <v>107</v>
      </c>
      <c r="I33" s="6">
        <f t="shared" si="4"/>
        <v>456.88</v>
      </c>
      <c r="J33" s="14">
        <f t="shared" si="5"/>
        <v>475</v>
      </c>
      <c r="K33" s="38"/>
    </row>
    <row r="34" spans="1:11" ht="60" x14ac:dyDescent="0.25">
      <c r="A34" s="26" t="s">
        <v>34</v>
      </c>
      <c r="B34" s="8">
        <v>350</v>
      </c>
      <c r="C34" s="17">
        <v>125</v>
      </c>
      <c r="D34" s="6">
        <v>350</v>
      </c>
      <c r="E34" s="19" t="s">
        <v>108</v>
      </c>
      <c r="F34" s="14">
        <f>375</f>
        <v>375</v>
      </c>
      <c r="G34" s="11" t="s">
        <v>69</v>
      </c>
      <c r="I34" s="6">
        <f t="shared" si="4"/>
        <v>350</v>
      </c>
      <c r="J34" s="14">
        <f t="shared" si="5"/>
        <v>375</v>
      </c>
    </row>
    <row r="35" spans="1:11" ht="45" x14ac:dyDescent="0.25">
      <c r="A35" s="26" t="s">
        <v>35</v>
      </c>
      <c r="B35" s="8">
        <v>700</v>
      </c>
      <c r="C35" s="17">
        <v>470</v>
      </c>
      <c r="D35" s="25">
        <f>C35</f>
        <v>470</v>
      </c>
      <c r="E35" s="27" t="s">
        <v>88</v>
      </c>
      <c r="F35" s="14">
        <v>500</v>
      </c>
      <c r="G35" s="11" t="s">
        <v>89</v>
      </c>
      <c r="I35" s="6">
        <f t="shared" si="4"/>
        <v>470</v>
      </c>
      <c r="J35" s="14">
        <f t="shared" si="5"/>
        <v>500</v>
      </c>
    </row>
    <row r="36" spans="1:11" ht="75" x14ac:dyDescent="0.25">
      <c r="A36" s="26" t="s">
        <v>36</v>
      </c>
      <c r="B36" s="8">
        <v>100</v>
      </c>
      <c r="C36" s="17">
        <v>0</v>
      </c>
      <c r="D36" s="17">
        <v>0</v>
      </c>
      <c r="E36" s="18" t="s">
        <v>109</v>
      </c>
      <c r="F36" s="14">
        <v>100</v>
      </c>
      <c r="G36" s="11" t="s">
        <v>110</v>
      </c>
      <c r="I36" s="6">
        <f t="shared" si="4"/>
        <v>0</v>
      </c>
      <c r="J36" s="14">
        <f t="shared" si="5"/>
        <v>100</v>
      </c>
    </row>
    <row r="37" spans="1:11" ht="90" x14ac:dyDescent="0.25">
      <c r="A37" s="26" t="s">
        <v>37</v>
      </c>
      <c r="B37" s="20">
        <v>0</v>
      </c>
      <c r="C37" s="21">
        <v>0</v>
      </c>
      <c r="D37" s="21">
        <v>0</v>
      </c>
      <c r="E37" s="48" t="s">
        <v>111</v>
      </c>
      <c r="F37" s="12">
        <v>0</v>
      </c>
      <c r="G37" s="46" t="s">
        <v>114</v>
      </c>
      <c r="H37" s="53"/>
      <c r="I37" s="54">
        <f t="shared" si="4"/>
        <v>0</v>
      </c>
      <c r="J37" s="12">
        <f t="shared" si="5"/>
        <v>0</v>
      </c>
    </row>
    <row r="38" spans="1:11" ht="45" x14ac:dyDescent="0.25">
      <c r="A38" s="26" t="s">
        <v>39</v>
      </c>
      <c r="B38" s="49">
        <v>1000</v>
      </c>
      <c r="C38" s="50">
        <v>0</v>
      </c>
      <c r="D38" s="50">
        <v>0</v>
      </c>
      <c r="E38" s="51" t="s">
        <v>38</v>
      </c>
      <c r="F38" s="12">
        <v>0</v>
      </c>
      <c r="G38" s="46" t="s">
        <v>114</v>
      </c>
      <c r="H38" s="53"/>
      <c r="I38" s="54">
        <f t="shared" si="4"/>
        <v>0</v>
      </c>
      <c r="J38" s="12">
        <f t="shared" si="5"/>
        <v>0</v>
      </c>
    </row>
    <row r="39" spans="1:11" ht="75" x14ac:dyDescent="0.25">
      <c r="A39" s="26" t="s">
        <v>40</v>
      </c>
      <c r="B39" s="29">
        <v>150</v>
      </c>
      <c r="C39" s="8">
        <v>0</v>
      </c>
      <c r="D39" s="8">
        <f>B39</f>
        <v>150</v>
      </c>
      <c r="E39" s="14" t="s">
        <v>71</v>
      </c>
      <c r="F39" s="14">
        <v>100</v>
      </c>
      <c r="G39" s="11" t="s">
        <v>70</v>
      </c>
      <c r="I39" s="6">
        <f t="shared" si="4"/>
        <v>150</v>
      </c>
      <c r="J39" s="14">
        <f t="shared" si="5"/>
        <v>100</v>
      </c>
    </row>
    <row r="40" spans="1:11" ht="60" x14ac:dyDescent="0.25">
      <c r="A40" s="30" t="s">
        <v>41</v>
      </c>
      <c r="B40" s="8">
        <v>450</v>
      </c>
      <c r="C40" s="8">
        <v>471.85</v>
      </c>
      <c r="D40" s="8">
        <v>600</v>
      </c>
      <c r="E40" s="14" t="s">
        <v>112</v>
      </c>
      <c r="F40" s="14">
        <v>650</v>
      </c>
      <c r="G40" s="11" t="s">
        <v>69</v>
      </c>
      <c r="I40" s="6">
        <f t="shared" si="4"/>
        <v>600</v>
      </c>
      <c r="J40" s="14">
        <f t="shared" si="5"/>
        <v>650</v>
      </c>
      <c r="K40" s="37"/>
    </row>
    <row r="41" spans="1:11" ht="30" x14ac:dyDescent="0.25">
      <c r="A41" s="26" t="s">
        <v>42</v>
      </c>
      <c r="B41" s="8">
        <v>0</v>
      </c>
      <c r="C41" s="17">
        <v>0</v>
      </c>
      <c r="D41" s="6">
        <v>0</v>
      </c>
      <c r="E41" s="19" t="s">
        <v>43</v>
      </c>
      <c r="F41" s="14">
        <v>0</v>
      </c>
      <c r="G41" s="11" t="s">
        <v>72</v>
      </c>
      <c r="I41" s="6">
        <f t="shared" si="4"/>
        <v>0</v>
      </c>
      <c r="J41" s="14">
        <f t="shared" si="5"/>
        <v>0</v>
      </c>
    </row>
    <row r="42" spans="1:11" ht="75" x14ac:dyDescent="0.25">
      <c r="A42" s="26" t="s">
        <v>44</v>
      </c>
      <c r="B42" s="8">
        <v>32538</v>
      </c>
      <c r="C42" s="17">
        <v>9794.09</v>
      </c>
      <c r="D42" s="25">
        <f>C42+18919+671</f>
        <v>29384.09</v>
      </c>
      <c r="E42" s="27" t="s">
        <v>74</v>
      </c>
      <c r="F42" s="14">
        <v>15000</v>
      </c>
      <c r="G42" s="11" t="s">
        <v>76</v>
      </c>
      <c r="J42" s="14"/>
    </row>
    <row r="43" spans="1:11" ht="90" x14ac:dyDescent="0.25">
      <c r="A43" s="26" t="s">
        <v>45</v>
      </c>
      <c r="B43" s="8">
        <v>0</v>
      </c>
      <c r="C43" s="17">
        <v>104.43</v>
      </c>
      <c r="D43" s="25">
        <f>C43</f>
        <v>104.43</v>
      </c>
      <c r="E43" s="48" t="s">
        <v>111</v>
      </c>
      <c r="F43" s="12">
        <v>500</v>
      </c>
      <c r="G43" s="46" t="s">
        <v>77</v>
      </c>
      <c r="I43" s="6">
        <f>D43</f>
        <v>104.43</v>
      </c>
      <c r="J43" s="14">
        <f>F43</f>
        <v>500</v>
      </c>
      <c r="K43" s="38"/>
    </row>
    <row r="44" spans="1:11" ht="75" x14ac:dyDescent="0.25">
      <c r="A44" s="26" t="s">
        <v>116</v>
      </c>
      <c r="B44" s="8">
        <v>0</v>
      </c>
      <c r="C44" s="17">
        <v>0</v>
      </c>
      <c r="D44" s="25">
        <v>0</v>
      </c>
      <c r="E44" s="27" t="s">
        <v>79</v>
      </c>
      <c r="F44" s="52">
        <v>1000</v>
      </c>
      <c r="G44" s="11" t="s">
        <v>115</v>
      </c>
      <c r="I44" s="6">
        <f>D44</f>
        <v>0</v>
      </c>
      <c r="J44" s="14">
        <f>F44</f>
        <v>1000</v>
      </c>
      <c r="K44" s="41"/>
    </row>
    <row r="45" spans="1:11" ht="150" x14ac:dyDescent="0.25">
      <c r="A45" s="9" t="s">
        <v>46</v>
      </c>
      <c r="B45" s="8">
        <f>1850+1505</f>
        <v>3355</v>
      </c>
      <c r="C45" s="17">
        <v>3105</v>
      </c>
      <c r="D45" s="25">
        <f>C45</f>
        <v>3105</v>
      </c>
      <c r="E45" s="38" t="s">
        <v>73</v>
      </c>
      <c r="F45" s="14">
        <v>0</v>
      </c>
      <c r="G45" s="11" t="s">
        <v>113</v>
      </c>
      <c r="I45" s="6">
        <f>D45</f>
        <v>3105</v>
      </c>
      <c r="J45" s="14">
        <f>F45</f>
        <v>0</v>
      </c>
    </row>
    <row r="46" spans="1:11" x14ac:dyDescent="0.25">
      <c r="A46" s="9"/>
      <c r="B46" s="16">
        <f>SUM(B18:B45)</f>
        <v>226443</v>
      </c>
      <c r="C46" s="16">
        <f>SUM(C18:C45)</f>
        <v>72951.354999999981</v>
      </c>
      <c r="D46" s="16">
        <f>SUM(D18:D45)</f>
        <v>164431.79166666666</v>
      </c>
      <c r="E46" s="31"/>
      <c r="F46" s="16">
        <f>SUM(F18:F45)</f>
        <v>94594.686249999999</v>
      </c>
      <c r="I46" s="16">
        <f>SUM(I18:I45)</f>
        <v>25271.701666666668</v>
      </c>
      <c r="J46" s="16">
        <f>SUM(J18:J45)</f>
        <v>21370.686249999999</v>
      </c>
    </row>
    <row r="47" spans="1:11" x14ac:dyDescent="0.25">
      <c r="A47" s="9"/>
      <c r="B47" s="8"/>
    </row>
    <row r="48" spans="1:11" x14ac:dyDescent="0.25">
      <c r="A48" s="9"/>
      <c r="B48" s="8"/>
    </row>
    <row r="49" spans="1:10" x14ac:dyDescent="0.25">
      <c r="A49" s="3" t="s">
        <v>47</v>
      </c>
      <c r="B49" s="16">
        <f>B3+B15-B46</f>
        <v>1322</v>
      </c>
      <c r="C49" s="16">
        <f>C3+C15-C46</f>
        <v>-5661.7749999999796</v>
      </c>
      <c r="D49" s="16">
        <f>D3+D15-D46</f>
        <v>-21767.211666666641</v>
      </c>
      <c r="E49" s="31"/>
      <c r="F49" s="16">
        <f>F3+F15-F46</f>
        <v>23745.313750000001</v>
      </c>
      <c r="I49" s="16">
        <f>I3+I15-I46</f>
        <v>1851.878333333334</v>
      </c>
      <c r="J49" s="16">
        <f>J3+J15-J46</f>
        <v>3341.1920833333352</v>
      </c>
    </row>
    <row r="50" spans="1:10" x14ac:dyDescent="0.25">
      <c r="B50" s="32"/>
    </row>
    <row r="51" spans="1:10" x14ac:dyDescent="0.25">
      <c r="A51" s="41"/>
      <c r="B51" s="32"/>
      <c r="J51" s="39"/>
    </row>
    <row r="52" spans="1:10" ht="18.75" x14ac:dyDescent="0.3">
      <c r="A52" s="43"/>
      <c r="B52" s="10"/>
      <c r="C52" s="10"/>
      <c r="D52" s="10"/>
      <c r="E52" s="10"/>
      <c r="F52" s="10"/>
      <c r="J52" s="10"/>
    </row>
    <row r="53" spans="1:10" x14ac:dyDescent="0.25">
      <c r="A53" s="33" t="s">
        <v>81</v>
      </c>
      <c r="B53" s="8"/>
      <c r="C53" s="8"/>
      <c r="D53" s="8"/>
      <c r="E53" s="8"/>
      <c r="F53" s="8"/>
      <c r="J53" s="8"/>
    </row>
    <row r="54" spans="1:10" x14ac:dyDescent="0.25">
      <c r="A54" s="34"/>
      <c r="B54" s="8"/>
    </row>
    <row r="55" spans="1:10" x14ac:dyDescent="0.25">
      <c r="B55" s="8"/>
    </row>
    <row r="56" spans="1:10" x14ac:dyDescent="0.25">
      <c r="A56" s="35"/>
      <c r="B56" s="8"/>
    </row>
    <row r="57" spans="1:10" x14ac:dyDescent="0.25">
      <c r="B57" s="8"/>
    </row>
    <row r="58" spans="1:10" x14ac:dyDescent="0.25">
      <c r="B58" s="8"/>
    </row>
    <row r="59" spans="1:10" x14ac:dyDescent="0.25">
      <c r="B59" s="8"/>
    </row>
    <row r="60" spans="1:10" x14ac:dyDescent="0.25">
      <c r="B60" s="8"/>
    </row>
    <row r="61" spans="1:10" x14ac:dyDescent="0.25">
      <c r="B61" s="8"/>
    </row>
    <row r="62" spans="1:10" x14ac:dyDescent="0.25">
      <c r="B62" s="8"/>
    </row>
    <row r="63" spans="1:10" x14ac:dyDescent="0.25">
      <c r="B63" s="8"/>
    </row>
    <row r="64" spans="1:10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2018-11-29T13:30:37Z</dcterms:created>
  <dcterms:modified xsi:type="dcterms:W3CDTF">2019-06-07T19:40:03Z</dcterms:modified>
</cp:coreProperties>
</file>