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ce85c559dd0268e0/Documents/Documents/Pseccc201920/Finance/Budget reviews/"/>
    </mc:Choice>
  </mc:AlternateContent>
  <xr:revisionPtr revIDLastSave="12" documentId="8_{B4C47809-9FCA-4C36-8626-FAB83C18ED91}" xr6:coauthVersionLast="45" xr6:coauthVersionMax="45" xr10:uidLastSave="{8FFF9224-67AB-4BD5-8FF7-666B2F7CF50E}"/>
  <bookViews>
    <workbookView xWindow="3024" yWindow="1404" windowWidth="17280" windowHeight="8988" activeTab="4" xr2:uid="{E432EAD4-282D-4A23-BE8D-FD35B9E52055}"/>
  </bookViews>
  <sheets>
    <sheet name="Full Bank Rec" sheetId="1" r:id="rId1"/>
    <sheet name="Receipts &amp; Payments" sheetId="2" r:id="rId2"/>
    <sheet name="Budget vs CY" sheetId="3" r:id="rId3"/>
    <sheet name="Annual Return" sheetId="4" r:id="rId4"/>
    <sheet name="Variances"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5" l="1"/>
  <c r="B32" i="5" s="1"/>
  <c r="B24" i="5"/>
  <c r="B23" i="5"/>
  <c r="B22" i="5"/>
  <c r="B8" i="5"/>
  <c r="B12" i="5" s="1"/>
  <c r="B4" i="5"/>
  <c r="B5" i="5" s="1"/>
  <c r="B13" i="5" s="1"/>
  <c r="B3" i="5"/>
  <c r="D16" i="4"/>
  <c r="D15" i="4"/>
  <c r="E15" i="4" s="1"/>
  <c r="C14" i="4"/>
  <c r="B14" i="4"/>
  <c r="D13" i="4"/>
  <c r="D12" i="4"/>
  <c r="E12" i="4" s="1"/>
  <c r="D11" i="4"/>
  <c r="B10" i="4"/>
  <c r="E9" i="4"/>
  <c r="D9" i="4"/>
  <c r="D8" i="4"/>
  <c r="E7" i="4"/>
  <c r="D7" i="4"/>
  <c r="D6" i="4"/>
  <c r="E6" i="4" s="1"/>
  <c r="E52" i="3"/>
  <c r="E49" i="3"/>
  <c r="D49" i="3"/>
  <c r="C49" i="3"/>
  <c r="B49" i="3"/>
  <c r="F48" i="3"/>
  <c r="F47" i="3"/>
  <c r="F46" i="3"/>
  <c r="F45" i="3"/>
  <c r="F44" i="3"/>
  <c r="F43" i="3"/>
  <c r="F42" i="3"/>
  <c r="F41" i="3"/>
  <c r="F40" i="3"/>
  <c r="F39" i="3"/>
  <c r="F38" i="3"/>
  <c r="F37" i="3"/>
  <c r="F36" i="3"/>
  <c r="F35" i="3"/>
  <c r="F34" i="3"/>
  <c r="F33" i="3"/>
  <c r="F32" i="3"/>
  <c r="F30" i="3"/>
  <c r="F29" i="3"/>
  <c r="F27" i="3"/>
  <c r="F26" i="3"/>
  <c r="F25" i="3"/>
  <c r="F24" i="3"/>
  <c r="F23" i="3"/>
  <c r="F49" i="3" s="1"/>
  <c r="F22" i="3"/>
  <c r="F21" i="3"/>
  <c r="F20" i="3"/>
  <c r="E17" i="3"/>
  <c r="D17" i="3"/>
  <c r="D52" i="3" s="1"/>
  <c r="C17" i="3"/>
  <c r="C52" i="3" s="1"/>
  <c r="B17" i="3"/>
  <c r="B52" i="3" s="1"/>
  <c r="F16" i="3"/>
  <c r="F13" i="3"/>
  <c r="F12" i="3"/>
  <c r="F10" i="3"/>
  <c r="F8" i="3"/>
  <c r="F7" i="3"/>
  <c r="F6" i="3"/>
  <c r="F5" i="3"/>
  <c r="F17" i="3" s="1"/>
  <c r="F4" i="3"/>
  <c r="F3" i="3"/>
  <c r="F31" i="2"/>
  <c r="D31" i="2"/>
  <c r="F21" i="2"/>
  <c r="F22" i="2" s="1"/>
  <c r="F32" i="2" s="1"/>
  <c r="D21" i="2"/>
  <c r="D22" i="2" s="1"/>
  <c r="D32" i="2" s="1"/>
  <c r="D38" i="2" s="1"/>
  <c r="E28" i="1" l="1"/>
  <c r="E20" i="1"/>
</calcChain>
</file>

<file path=xl/sharedStrings.xml><?xml version="1.0" encoding="utf-8"?>
<sst xmlns="http://schemas.openxmlformats.org/spreadsheetml/2006/main" count="244" uniqueCount="176">
  <si>
    <t>PETERSTON-SUPER-ELY COMMUNITY COUNCIL</t>
  </si>
  <si>
    <t>Produced by Victoria Trundle (Clerk &amp; RFO)</t>
  </si>
  <si>
    <t>Bank Reconciliation as at the 31st March 2020</t>
  </si>
  <si>
    <t xml:space="preserve">Vale of Glamorgan County Council </t>
  </si>
  <si>
    <t xml:space="preserve"> £ </t>
  </si>
  <si>
    <t>Balance on the bank statement at 31/03/20</t>
  </si>
  <si>
    <t>Less: Unpresented Cheques</t>
  </si>
  <si>
    <t>Urban Leisure Ltd - play ground maintenance</t>
  </si>
  <si>
    <t>PAYE -clerk 02/20</t>
  </si>
  <si>
    <t>OVW Subscription renewal</t>
  </si>
  <si>
    <t>Kersh Grinnell</t>
  </si>
  <si>
    <t>Darren Meir</t>
  </si>
  <si>
    <t xml:space="preserve">Plus: Uncleared Lodgements </t>
  </si>
  <si>
    <t>VAT Darren Meir invoice</t>
  </si>
  <si>
    <t>Reconciled Current a/c Balance</t>
  </si>
  <si>
    <t>The net balances reconcile to the Cash Book for the year as follows:-</t>
  </si>
  <si>
    <t>CASHBOOK</t>
  </si>
  <si>
    <t>£</t>
  </si>
  <si>
    <t>Opening Balance 1 April 2019</t>
  </si>
  <si>
    <t xml:space="preserve">Add: Receipts in the year </t>
  </si>
  <si>
    <t xml:space="preserve">Less: Payments in the year </t>
  </si>
  <si>
    <t>Closing Balance 31 March 2018</t>
  </si>
  <si>
    <t>Peterston-super-Ely Community Council.</t>
  </si>
  <si>
    <t>Cyngor Cymuned Llanbedr-y-Fro</t>
  </si>
  <si>
    <t>Receipts and Payments  Accounts</t>
  </si>
  <si>
    <t>1st April 2019-31st March 2020</t>
  </si>
  <si>
    <t>2019-2020</t>
  </si>
  <si>
    <t>2018-2019</t>
  </si>
  <si>
    <t>Opening Balance</t>
  </si>
  <si>
    <t>Receipts</t>
  </si>
  <si>
    <t>Precept</t>
  </si>
  <si>
    <t>Churchyard Income</t>
  </si>
  <si>
    <t>Allotment Rentals</t>
  </si>
  <si>
    <t>VAT Refund</t>
  </si>
  <si>
    <t>MUGA</t>
  </si>
  <si>
    <t xml:space="preserve"> </t>
  </si>
  <si>
    <t>Grants Received</t>
  </si>
  <si>
    <t>Other Receipts</t>
  </si>
  <si>
    <t>Total Receipts</t>
  </si>
  <si>
    <t>Sub-Total</t>
  </si>
  <si>
    <t>Payments</t>
  </si>
  <si>
    <t>Salaries &amp; Administration</t>
  </si>
  <si>
    <t>Maintenance Costs</t>
  </si>
  <si>
    <t>Grants</t>
  </si>
  <si>
    <t>Other Payments</t>
  </si>
  <si>
    <t>Total Payments</t>
  </si>
  <si>
    <t>Closing Balance at 31.3</t>
  </si>
  <si>
    <t>Amounts Ringfenced</t>
  </si>
  <si>
    <t>Remaining Monies at 31.3.20</t>
  </si>
  <si>
    <t>2019/20 Budget</t>
  </si>
  <si>
    <t>Actual 31/12/19</t>
  </si>
  <si>
    <t xml:space="preserve">Expected for 31/03 quarter end </t>
  </si>
  <si>
    <t>Actual 31/3/20</t>
  </si>
  <si>
    <t xml:space="preserve">Difference </t>
  </si>
  <si>
    <t xml:space="preserve">Reason for difference </t>
  </si>
  <si>
    <t>Cash at start of year(bank)</t>
  </si>
  <si>
    <t>Actual</t>
  </si>
  <si>
    <t>RECEIPTS</t>
  </si>
  <si>
    <t>Precept receipts</t>
  </si>
  <si>
    <t>N/A</t>
  </si>
  <si>
    <t xml:space="preserve">MUGA Grants and Investments </t>
  </si>
  <si>
    <t>Rounding</t>
  </si>
  <si>
    <t>Churchyard Memorial Inscription Fees</t>
  </si>
  <si>
    <t>Further inscription payment received</t>
  </si>
  <si>
    <t>Funeral Fees</t>
  </si>
  <si>
    <t>Further moneys received</t>
  </si>
  <si>
    <t>Allotments income</t>
  </si>
  <si>
    <t>Vacant plot (now rented)not included</t>
  </si>
  <si>
    <t>Maintenance fees (upon burial)</t>
  </si>
  <si>
    <t>Further burial</t>
  </si>
  <si>
    <t xml:space="preserve">Additional Churchyard Fees </t>
  </si>
  <si>
    <t xml:space="preserve"> Further burial</t>
  </si>
  <si>
    <t xml:space="preserve">Use of playing fields </t>
  </si>
  <si>
    <t xml:space="preserve"> N/A</t>
  </si>
  <si>
    <t>Xmas Event</t>
  </si>
  <si>
    <t>Goods not used on night and village hall bought surplus</t>
  </si>
  <si>
    <t>VAT</t>
  </si>
  <si>
    <t>Expected invoices for retention yet to be paid and claimed</t>
  </si>
  <si>
    <t xml:space="preserve">TOTAL RECEIPTS </t>
  </si>
  <si>
    <t>PAYMENTS</t>
  </si>
  <si>
    <t>Field Mowing</t>
  </si>
  <si>
    <t>Less cutting during very wet months</t>
  </si>
  <si>
    <t>Subscriptions</t>
  </si>
  <si>
    <t>Subs paid early to OVW for 20/21</t>
  </si>
  <si>
    <t>Churchyard and playground Gardening services</t>
  </si>
  <si>
    <t>13 invoices paid for Kersh as paid March invoice in April last year but his March invoice was received early this year</t>
  </si>
  <si>
    <t>Fencing/signs/gates</t>
  </si>
  <si>
    <t>One invoice received from Huw Moody Jones</t>
  </si>
  <si>
    <t xml:space="preserve">  </t>
  </si>
  <si>
    <t>Playground Maintenance</t>
  </si>
  <si>
    <t>Audit fee payable and further works budgeted but invoices had not been received</t>
  </si>
  <si>
    <t>Training</t>
  </si>
  <si>
    <t>SLCC fees paid/increased slightly to allow for any further training</t>
  </si>
  <si>
    <t>Churchyard non gardening</t>
  </si>
  <si>
    <t>Payment of wall repairs/update of plan &amp; grave digging</t>
  </si>
  <si>
    <t>Hire of hall</t>
  </si>
  <si>
    <t>Potential additional meetings</t>
  </si>
  <si>
    <t>Election costs</t>
  </si>
  <si>
    <t xml:space="preserve">Clerks salary </t>
  </si>
  <si>
    <t>Additional work on MUGA/Audit</t>
  </si>
  <si>
    <t>Clerks other costs</t>
  </si>
  <si>
    <t>Laptop had already been included in costs in December - over estimatd</t>
  </si>
  <si>
    <t>Xmas event</t>
  </si>
  <si>
    <t>Grants / Gifts</t>
  </si>
  <si>
    <t>Ty Hafan &amp; Memorial</t>
  </si>
  <si>
    <t xml:space="preserve">MUGA Capital Costs </t>
  </si>
  <si>
    <t>Misc</t>
  </si>
  <si>
    <t>Insurance</t>
  </si>
  <si>
    <t>Audit</t>
  </si>
  <si>
    <t>Note - increae in internal audit fee £150 (MUGA) and external audit</t>
  </si>
  <si>
    <t>Riverbank work</t>
  </si>
  <si>
    <t>Salt Bins</t>
  </si>
  <si>
    <t xml:space="preserve">Parking </t>
  </si>
  <si>
    <t xml:space="preserve">Contribution to traffic calming </t>
  </si>
  <si>
    <t>Legal fees</t>
  </si>
  <si>
    <t>No fee incurred</t>
  </si>
  <si>
    <t xml:space="preserve">Flowers/troughs </t>
  </si>
  <si>
    <t>Fees not as high as anticiapted</t>
  </si>
  <si>
    <t>Allotments</t>
  </si>
  <si>
    <t xml:space="preserve">VAT </t>
  </si>
  <si>
    <t xml:space="preserve"> SWSG invoice not paid for retention</t>
  </si>
  <si>
    <t xml:space="preserve">General Maintenance of Village </t>
  </si>
  <si>
    <t>Cllr Allowance</t>
  </si>
  <si>
    <t xml:space="preserve">Tree Cutting </t>
  </si>
  <si>
    <t>Balance at end of year</t>
  </si>
  <si>
    <t>Loans</t>
  </si>
  <si>
    <t xml:space="preserve">MUGA Payments </t>
  </si>
  <si>
    <t>Loan repayments</t>
  </si>
  <si>
    <t>VAT paid</t>
  </si>
  <si>
    <t>MUGA account</t>
  </si>
  <si>
    <t>Loan</t>
  </si>
  <si>
    <t>Moved the £50000 loaned by CC to line 48 as this is a loan not a cost</t>
  </si>
  <si>
    <t>Note - actual cost £1177.32 but CC element only £513.42 and MUGA element £ 664 - paid from moneys retained by CC</t>
  </si>
  <si>
    <t>Repayment of loans</t>
  </si>
  <si>
    <t>Moved £50k loaned by CC to this line for clearer reference</t>
  </si>
  <si>
    <t>2019/20</t>
  </si>
  <si>
    <t>2018/19</t>
  </si>
  <si>
    <t xml:space="preserve">Variance </t>
  </si>
  <si>
    <t>% Variance</t>
  </si>
  <si>
    <t>Explanation needed if greater than 15%</t>
  </si>
  <si>
    <t>Balance B/F</t>
  </si>
  <si>
    <t>Income from taxation/Levy</t>
  </si>
  <si>
    <t>Total Other Receipts</t>
  </si>
  <si>
    <t>N</t>
  </si>
  <si>
    <t xml:space="preserve">Staff Costs </t>
  </si>
  <si>
    <t>Y</t>
  </si>
  <si>
    <t xml:space="preserve">Loan Interest/Capital Repayments </t>
  </si>
  <si>
    <t xml:space="preserve">Total other payments </t>
  </si>
  <si>
    <t>Balance C/F</t>
  </si>
  <si>
    <t xml:space="preserve">Debtors and Stock </t>
  </si>
  <si>
    <t>Total cash and investments</t>
  </si>
  <si>
    <t xml:space="preserve">Creditors </t>
  </si>
  <si>
    <t>Bal C/F</t>
  </si>
  <si>
    <t>Total FA and long term assets</t>
  </si>
  <si>
    <t xml:space="preserve">Total Borrowing </t>
  </si>
  <si>
    <t>Explanation 1 - Staff</t>
  </si>
  <si>
    <t xml:space="preserve">Figure in 2019 Column </t>
  </si>
  <si>
    <t xml:space="preserve">Figure in 2020 Column </t>
  </si>
  <si>
    <t>Variance</t>
  </si>
  <si>
    <t xml:space="preserve">Reasons </t>
  </si>
  <si>
    <t>Purchase od Laptop for Clerk use</t>
  </si>
  <si>
    <t>New clerk employed from  Feburary 19 and there are now mileage costs - year of mileage (this may reduce as MUGA now completed)</t>
  </si>
  <si>
    <t>Increased salary due the MUGA (difficult to calculate but generally 5 hours per month extra for 6 months 6 *11.91*5</t>
  </si>
  <si>
    <t xml:space="preserve">Explained difference </t>
  </si>
  <si>
    <t xml:space="preserve">Unexplained difference </t>
  </si>
  <si>
    <t>Unexplained difference less than 15%</t>
  </si>
  <si>
    <t>The purchase of the new laptop and the fact that mileage is now charged and the MUGA impaced greatly on the Clerks salary and costs for this year. It is expected to normalise 2020/21</t>
  </si>
  <si>
    <t>Explanation 2 - Fixed Assets and long term assets</t>
  </si>
  <si>
    <t>Completion of the MUGA in 2019 saw that now included on the fixed asset register in the sum of £175000</t>
  </si>
  <si>
    <t>Explained Difference</t>
  </si>
  <si>
    <t xml:space="preserve">Unexplained difference less than 15% </t>
  </si>
  <si>
    <t>Reasons:</t>
  </si>
  <si>
    <t>The MUGA was completed during 2019 and added into the Fixed Asset Register at a value fof £175,000 - there were some slight changes to the register as some items were deleted and the new laptop added</t>
  </si>
  <si>
    <t>Restated to include playground £63000</t>
  </si>
  <si>
    <t>Removal of gym equipment not owned by CC</t>
  </si>
  <si>
    <t xml:space="preserve">Removal of memorial benches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</si>
</sst>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7" formatCode="&quot;£&quot;#,##0.00;\-&quot;£&quot;#,##0.0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_-* #,##0_-;\-* #,##0_-;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6"/>
      <name val="Cambria"/>
      <family val="1"/>
    </font>
    <font>
      <i/>
      <sz val="8"/>
      <name val="Comic Sans MS"/>
      <family val="4"/>
    </font>
    <font>
      <b/>
      <sz val="14"/>
      <name val="Cambria"/>
      <family val="1"/>
    </font>
    <font>
      <b/>
      <sz val="14"/>
      <name val="Comic Sans MS"/>
      <family val="4"/>
    </font>
    <font>
      <sz val="10"/>
      <name val="Cambria"/>
      <family val="1"/>
    </font>
    <font>
      <b/>
      <sz val="10"/>
      <name val="Cambria"/>
      <family val="1"/>
    </font>
    <font>
      <b/>
      <u/>
      <sz val="10"/>
      <name val="Cambria"/>
      <family val="1"/>
    </font>
    <font>
      <b/>
      <i/>
      <sz val="10"/>
      <name val="Cambria"/>
      <family val="1"/>
    </font>
    <font>
      <b/>
      <sz val="14"/>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16" fontId="4" fillId="0" borderId="0" xfId="0" applyNumberFormat="1" applyFont="1"/>
    <xf numFmtId="0" fontId="4" fillId="0" borderId="0" xfId="0" applyFont="1"/>
    <xf numFmtId="16" fontId="0" fillId="0" borderId="0" xfId="0" applyNumberFormat="1"/>
    <xf numFmtId="164" fontId="0" fillId="0" borderId="0" xfId="0" applyNumberFormat="1"/>
    <xf numFmtId="0" fontId="8" fillId="0" borderId="0" xfId="0" applyFont="1" applyAlignment="1">
      <alignment horizontal="center"/>
    </xf>
    <xf numFmtId="0" fontId="9" fillId="0" borderId="1" xfId="0" applyFont="1" applyBorder="1" applyAlignment="1">
      <alignment vertical="center"/>
    </xf>
    <xf numFmtId="0" fontId="9" fillId="0" borderId="11" xfId="0" applyFont="1" applyBorder="1"/>
    <xf numFmtId="0" fontId="0" fillId="0" borderId="10" xfId="0" applyBorder="1"/>
    <xf numFmtId="0" fontId="0" fillId="0" borderId="12" xfId="0" applyBorder="1"/>
    <xf numFmtId="44" fontId="10" fillId="0" borderId="10" xfId="0" applyNumberFormat="1" applyFont="1" applyBorder="1" applyAlignment="1">
      <alignment horizontal="center"/>
    </xf>
    <xf numFmtId="0" fontId="10" fillId="0" borderId="11" xfId="0" applyFont="1" applyBorder="1" applyAlignment="1">
      <alignment horizontal="left" vertical="center"/>
    </xf>
    <xf numFmtId="164" fontId="10" fillId="0" borderId="10" xfId="2" applyNumberFormat="1" applyFont="1" applyBorder="1" applyAlignment="1">
      <alignment vertical="center"/>
    </xf>
    <xf numFmtId="0" fontId="9" fillId="0" borderId="11" xfId="0" applyFont="1" applyBorder="1" applyAlignment="1">
      <alignment vertical="center"/>
    </xf>
    <xf numFmtId="164" fontId="10" fillId="0" borderId="10" xfId="2" applyNumberFormat="1" applyFont="1" applyBorder="1" applyAlignment="1">
      <alignment horizontal="right" vertical="center"/>
    </xf>
    <xf numFmtId="164" fontId="9" fillId="0" borderId="10" xfId="2" applyNumberFormat="1" applyFont="1" applyBorder="1" applyAlignment="1">
      <alignment horizontal="right" vertical="center"/>
    </xf>
    <xf numFmtId="0" fontId="11" fillId="0" borderId="11" xfId="0" applyFont="1" applyBorder="1" applyAlignment="1">
      <alignment vertical="center"/>
    </xf>
    <xf numFmtId="164" fontId="10" fillId="0" borderId="10" xfId="0" applyNumberFormat="1" applyFont="1" applyBorder="1" applyAlignment="1">
      <alignment vertical="center"/>
    </xf>
    <xf numFmtId="164" fontId="10" fillId="0" borderId="10" xfId="0" applyNumberFormat="1" applyFont="1" applyBorder="1" applyAlignment="1">
      <alignment horizontal="right" vertical="center"/>
    </xf>
    <xf numFmtId="164" fontId="9" fillId="0" borderId="10" xfId="0" applyNumberFormat="1" applyFont="1" applyBorder="1" applyAlignment="1">
      <alignment vertical="center"/>
    </xf>
    <xf numFmtId="0" fontId="12" fillId="0" borderId="11" xfId="0" applyFont="1" applyBorder="1" applyAlignment="1">
      <alignment horizontal="center" vertical="center"/>
    </xf>
    <xf numFmtId="0" fontId="10" fillId="0" borderId="11" xfId="0" applyFont="1" applyBorder="1" applyAlignment="1">
      <alignment horizontal="center" vertical="center"/>
    </xf>
    <xf numFmtId="0" fontId="9" fillId="0" borderId="11" xfId="0" applyFont="1" applyBorder="1" applyAlignment="1">
      <alignment horizontal="left" vertical="center"/>
    </xf>
    <xf numFmtId="44" fontId="0" fillId="0" borderId="0" xfId="0" applyNumberFormat="1"/>
    <xf numFmtId="0" fontId="10" fillId="0" borderId="11" xfId="0" applyFont="1" applyBorder="1" applyAlignment="1">
      <alignment horizontal="center" vertical="center" wrapText="1"/>
    </xf>
    <xf numFmtId="0" fontId="3" fillId="0" borderId="13" xfId="0" applyFont="1" applyBorder="1"/>
    <xf numFmtId="0" fontId="0" fillId="0" borderId="11" xfId="0" applyBorder="1"/>
    <xf numFmtId="0" fontId="0" fillId="0" borderId="14" xfId="0" applyBorder="1"/>
    <xf numFmtId="0" fontId="0" fillId="0" borderId="13" xfId="0" applyBorder="1"/>
    <xf numFmtId="44" fontId="0" fillId="0" borderId="14" xfId="0" applyNumberFormat="1" applyBorder="1"/>
    <xf numFmtId="2" fontId="0" fillId="0" borderId="14" xfId="0" applyNumberFormat="1" applyBorder="1"/>
    <xf numFmtId="3" fontId="0" fillId="0" borderId="14" xfId="0" applyNumberFormat="1" applyBorder="1"/>
    <xf numFmtId="164" fontId="10" fillId="0" borderId="15" xfId="2" applyNumberFormat="1" applyFont="1" applyBorder="1" applyAlignment="1">
      <alignment vertical="center"/>
    </xf>
    <xf numFmtId="0" fontId="0" fillId="0" borderId="16" xfId="0" applyBorder="1"/>
    <xf numFmtId="0" fontId="0" fillId="0" borderId="4" xfId="0" applyBorder="1"/>
    <xf numFmtId="0" fontId="0" fillId="0" borderId="6" xfId="0" applyBorder="1"/>
    <xf numFmtId="0" fontId="1" fillId="0" borderId="0" xfId="0" applyFont="1"/>
    <xf numFmtId="0" fontId="1" fillId="0" borderId="10" xfId="0" applyFont="1" applyBorder="1"/>
    <xf numFmtId="0" fontId="3" fillId="0" borderId="10" xfId="0" applyFont="1" applyBorder="1" applyAlignment="1">
      <alignment wrapText="1"/>
    </xf>
    <xf numFmtId="0" fontId="3" fillId="0" borderId="0" xfId="0" applyFont="1" applyAlignment="1">
      <alignment wrapText="1"/>
    </xf>
    <xf numFmtId="0" fontId="1" fillId="0" borderId="17" xfId="0" applyFont="1" applyBorder="1" applyAlignment="1">
      <alignment wrapText="1"/>
    </xf>
    <xf numFmtId="165" fontId="1" fillId="0" borderId="17" xfId="0" applyNumberFormat="1" applyFont="1" applyBorder="1"/>
    <xf numFmtId="0" fontId="3" fillId="0" borderId="18" xfId="0" applyFont="1" applyBorder="1" applyAlignment="1">
      <alignment wrapText="1"/>
    </xf>
    <xf numFmtId="165" fontId="1" fillId="0" borderId="18" xfId="0" applyNumberFormat="1" applyFont="1" applyBorder="1"/>
    <xf numFmtId="0" fontId="1" fillId="0" borderId="10" xfId="0" applyFont="1" applyBorder="1" applyAlignment="1">
      <alignment wrapText="1"/>
    </xf>
    <xf numFmtId="165" fontId="1" fillId="0" borderId="10" xfId="0" applyNumberFormat="1" applyFont="1" applyBorder="1"/>
    <xf numFmtId="165" fontId="0" fillId="0" borderId="0" xfId="1" applyNumberFormat="1" applyFont="1" applyAlignment="1">
      <alignment wrapText="1"/>
    </xf>
    <xf numFmtId="165" fontId="1" fillId="0" borderId="0" xfId="1" applyNumberFormat="1" applyFont="1" applyFill="1" applyAlignment="1">
      <alignment wrapText="1"/>
    </xf>
    <xf numFmtId="165" fontId="1" fillId="0" borderId="10" xfId="1" applyNumberFormat="1" applyFont="1" applyBorder="1"/>
    <xf numFmtId="165" fontId="2" fillId="0" borderId="0" xfId="1" applyNumberFormat="1" applyFont="1" applyAlignment="1">
      <alignment wrapText="1"/>
    </xf>
    <xf numFmtId="0" fontId="0" fillId="0" borderId="10" xfId="0" applyBorder="1" applyAlignment="1">
      <alignment wrapText="1"/>
    </xf>
    <xf numFmtId="165" fontId="1" fillId="0" borderId="0" xfId="1" applyNumberFormat="1" applyFont="1" applyAlignment="1">
      <alignment wrapText="1"/>
    </xf>
    <xf numFmtId="165" fontId="0" fillId="0" borderId="10" xfId="1" applyNumberFormat="1" applyFont="1" applyBorder="1"/>
    <xf numFmtId="165" fontId="0" fillId="0" borderId="10" xfId="1" applyNumberFormat="1" applyFont="1" applyBorder="1" applyAlignment="1">
      <alignment wrapText="1"/>
    </xf>
    <xf numFmtId="0" fontId="1" fillId="0" borderId="19" xfId="0" applyFont="1" applyBorder="1" applyAlignment="1">
      <alignment wrapText="1"/>
    </xf>
    <xf numFmtId="165" fontId="1" fillId="0" borderId="19" xfId="1" applyNumberFormat="1" applyFont="1" applyBorder="1"/>
    <xf numFmtId="165" fontId="1" fillId="0" borderId="19" xfId="1" applyNumberFormat="1" applyFont="1" applyBorder="1" applyAlignment="1">
      <alignment wrapText="1"/>
    </xf>
    <xf numFmtId="0" fontId="3" fillId="0" borderId="20" xfId="0" applyFont="1" applyBorder="1" applyAlignment="1">
      <alignment wrapText="1"/>
    </xf>
    <xf numFmtId="165" fontId="3" fillId="0" borderId="21" xfId="1" applyNumberFormat="1" applyFont="1" applyBorder="1"/>
    <xf numFmtId="165" fontId="1" fillId="0" borderId="22" xfId="1" applyNumberFormat="1" applyFont="1" applyBorder="1"/>
    <xf numFmtId="165" fontId="1" fillId="0" borderId="0" xfId="1" applyNumberFormat="1" applyFont="1"/>
    <xf numFmtId="0" fontId="1" fillId="0" borderId="23" xfId="0" applyFont="1" applyBorder="1" applyAlignment="1">
      <alignment wrapText="1"/>
    </xf>
    <xf numFmtId="165" fontId="1" fillId="0" borderId="23" xfId="1" applyNumberFormat="1" applyFont="1" applyBorder="1"/>
    <xf numFmtId="0" fontId="3" fillId="0" borderId="17" xfId="0" applyFont="1" applyBorder="1" applyAlignment="1">
      <alignment wrapText="1"/>
    </xf>
    <xf numFmtId="165" fontId="1" fillId="0" borderId="17" xfId="1" applyNumberFormat="1" applyFont="1" applyBorder="1"/>
    <xf numFmtId="165" fontId="1" fillId="0" borderId="23" xfId="1" applyNumberFormat="1" applyFont="1" applyBorder="1" applyAlignment="1">
      <alignment wrapText="1"/>
    </xf>
    <xf numFmtId="165" fontId="0" fillId="0" borderId="23" xfId="1" applyNumberFormat="1" applyFont="1" applyBorder="1" applyAlignment="1">
      <alignment wrapText="1"/>
    </xf>
    <xf numFmtId="165" fontId="1" fillId="0" borderId="10" xfId="1" applyNumberFormat="1" applyFont="1" applyBorder="1" applyAlignment="1">
      <alignment wrapText="1"/>
    </xf>
    <xf numFmtId="2" fontId="1" fillId="0" borderId="0" xfId="0" applyNumberFormat="1" applyFont="1" applyAlignment="1">
      <alignment wrapText="1"/>
    </xf>
    <xf numFmtId="165" fontId="1" fillId="0" borderId="10" xfId="1" applyNumberFormat="1" applyFont="1" applyFill="1" applyBorder="1" applyAlignment="1">
      <alignment wrapText="1"/>
    </xf>
    <xf numFmtId="165" fontId="0" fillId="0" borderId="10" xfId="1" applyNumberFormat="1" applyFont="1" applyFill="1" applyBorder="1" applyAlignment="1">
      <alignment wrapText="1"/>
    </xf>
    <xf numFmtId="165" fontId="0" fillId="0" borderId="0" xfId="1" applyNumberFormat="1" applyFont="1" applyFill="1" applyAlignment="1">
      <alignment wrapText="1"/>
    </xf>
    <xf numFmtId="0" fontId="2" fillId="0" borderId="0" xfId="0" applyFont="1" applyAlignment="1">
      <alignment wrapText="1"/>
    </xf>
    <xf numFmtId="0" fontId="4" fillId="0" borderId="10" xfId="0" applyFont="1" applyBorder="1" applyAlignment="1">
      <alignment wrapText="1"/>
    </xf>
    <xf numFmtId="165" fontId="4" fillId="0" borderId="0" xfId="1" applyNumberFormat="1" applyFont="1" applyAlignment="1">
      <alignment wrapText="1"/>
    </xf>
    <xf numFmtId="0" fontId="4" fillId="2" borderId="10" xfId="0" applyFont="1" applyFill="1" applyBorder="1" applyAlignment="1">
      <alignment wrapText="1"/>
    </xf>
    <xf numFmtId="165" fontId="1" fillId="0" borderId="0" xfId="1" applyNumberFormat="1" applyFont="1" applyBorder="1" applyAlignment="1">
      <alignment wrapText="1"/>
    </xf>
    <xf numFmtId="4" fontId="3" fillId="0" borderId="10" xfId="1" applyNumberFormat="1" applyFont="1" applyBorder="1"/>
    <xf numFmtId="165" fontId="3" fillId="0" borderId="10" xfId="1" applyNumberFormat="1" applyFont="1" applyBorder="1"/>
    <xf numFmtId="165" fontId="3" fillId="0" borderId="24" xfId="1" applyNumberFormat="1" applyFont="1" applyBorder="1"/>
    <xf numFmtId="4" fontId="1" fillId="0" borderId="0" xfId="0" applyNumberFormat="1" applyFont="1"/>
    <xf numFmtId="4" fontId="1" fillId="0" borderId="0" xfId="3" applyNumberFormat="1" applyFont="1"/>
    <xf numFmtId="0" fontId="13" fillId="0" borderId="0" xfId="0" applyFont="1"/>
    <xf numFmtId="4" fontId="1" fillId="0" borderId="0" xfId="1" applyNumberFormat="1" applyFont="1"/>
    <xf numFmtId="43" fontId="1" fillId="0" borderId="0" xfId="1" applyFont="1"/>
    <xf numFmtId="0" fontId="14" fillId="0" borderId="0" xfId="0" applyFont="1" applyAlignment="1">
      <alignment wrapText="1"/>
    </xf>
    <xf numFmtId="0" fontId="15" fillId="0" borderId="0" xfId="0" applyFont="1"/>
    <xf numFmtId="0" fontId="16" fillId="0" borderId="0" xfId="0" applyFont="1"/>
    <xf numFmtId="3" fontId="0" fillId="0" borderId="0" xfId="0" applyNumberFormat="1"/>
    <xf numFmtId="3" fontId="4" fillId="0" borderId="0" xfId="0" applyNumberFormat="1" applyFont="1"/>
    <xf numFmtId="3" fontId="4" fillId="2" borderId="0" xfId="0" applyNumberFormat="1" applyFont="1" applyFill="1"/>
    <xf numFmtId="42" fontId="10" fillId="0" borderId="10" xfId="2" applyNumberFormat="1" applyFont="1" applyBorder="1" applyAlignment="1">
      <alignment horizontal="right" vertical="center"/>
    </xf>
    <xf numFmtId="42" fontId="0" fillId="0" borderId="12" xfId="0" applyNumberFormat="1" applyBorder="1"/>
    <xf numFmtId="42" fontId="0" fillId="0" borderId="10" xfId="0" applyNumberFormat="1" applyBorder="1"/>
    <xf numFmtId="42" fontId="10" fillId="0" borderId="10" xfId="0" applyNumberFormat="1" applyFont="1" applyBorder="1" applyAlignment="1">
      <alignment vertical="center"/>
    </xf>
    <xf numFmtId="42" fontId="10" fillId="0" borderId="10" xfId="2" applyNumberFormat="1" applyFont="1" applyBorder="1" applyAlignment="1">
      <alignment vertical="center"/>
    </xf>
    <xf numFmtId="0" fontId="3" fillId="0" borderId="11" xfId="0" applyFont="1" applyBorder="1"/>
    <xf numFmtId="7" fontId="3" fillId="0" borderId="14" xfId="0" applyNumberFormat="1" applyFont="1" applyBorder="1"/>
    <xf numFmtId="1" fontId="1" fillId="0" borderId="17" xfId="0" applyNumberFormat="1" applyFont="1" applyBorder="1"/>
    <xf numFmtId="1" fontId="3" fillId="0" borderId="17" xfId="1" applyNumberFormat="1" applyFont="1" applyBorder="1"/>
    <xf numFmtId="1" fontId="1" fillId="0" borderId="18" xfId="0" applyNumberFormat="1" applyFont="1" applyBorder="1"/>
    <xf numFmtId="1" fontId="1" fillId="0" borderId="18" xfId="1" applyNumberFormat="1" applyFont="1" applyBorder="1"/>
    <xf numFmtId="1" fontId="1" fillId="0" borderId="10" xfId="1" applyNumberFormat="1" applyFont="1" applyBorder="1"/>
    <xf numFmtId="1" fontId="1" fillId="0" borderId="10" xfId="0" applyNumberFormat="1" applyFont="1" applyBorder="1"/>
    <xf numFmtId="1" fontId="1" fillId="0" borderId="19" xfId="1" applyNumberFormat="1" applyFont="1" applyBorder="1"/>
    <xf numFmtId="1" fontId="1" fillId="0" borderId="19" xfId="0" applyNumberFormat="1" applyFont="1" applyBorder="1"/>
    <xf numFmtId="1" fontId="3" fillId="0" borderId="21" xfId="1" applyNumberFormat="1" applyFont="1" applyBorder="1"/>
    <xf numFmtId="1" fontId="1" fillId="0" borderId="23" xfId="1" applyNumberFormat="1" applyFont="1" applyBorder="1"/>
    <xf numFmtId="1" fontId="1" fillId="0" borderId="23" xfId="0" applyNumberFormat="1" applyFont="1" applyBorder="1"/>
    <xf numFmtId="1" fontId="1" fillId="0" borderId="17" xfId="1" applyNumberFormat="1" applyFont="1" applyBorder="1"/>
    <xf numFmtId="1" fontId="1" fillId="2" borderId="10" xfId="0" applyNumberFormat="1" applyFont="1" applyFill="1" applyBorder="1"/>
    <xf numFmtId="1" fontId="4" fillId="0" borderId="10" xfId="0" applyNumberFormat="1" applyFont="1" applyBorder="1"/>
    <xf numFmtId="1" fontId="3" fillId="0" borderId="10" xfId="1" applyNumberFormat="1" applyFont="1" applyBorder="1"/>
    <xf numFmtId="164" fontId="0" fillId="0" borderId="0" xfId="0" applyNumberFormat="1" applyAlignment="1">
      <alignment horizontal="left"/>
    </xf>
    <xf numFmtId="164" fontId="0" fillId="0" borderId="0" xfId="1" applyNumberFormat="1" applyFont="1"/>
    <xf numFmtId="9" fontId="0" fillId="0" borderId="0" xfId="3" applyFont="1"/>
    <xf numFmtId="0" fontId="3" fillId="0" borderId="0" xfId="0" applyFont="1"/>
    <xf numFmtId="6" fontId="0" fillId="0" borderId="0" xfId="0" applyNumberFormat="1"/>
    <xf numFmtId="8" fontId="0" fillId="0" borderId="0" xfId="0" applyNumberFormat="1"/>
    <xf numFmtId="2" fontId="0" fillId="0" borderId="0" xfId="0" applyNumberFormat="1"/>
    <xf numFmtId="0" fontId="0" fillId="0" borderId="0" xfId="0" applyAlignment="1">
      <alignment wrapText="1"/>
    </xf>
    <xf numFmtId="0" fontId="3" fillId="0" borderId="8" xfId="0" applyFont="1" applyBorder="1" applyAlignment="1">
      <alignment horizontal="center"/>
    </xf>
    <xf numFmtId="0" fontId="3" fillId="0" borderId="9" xfId="0" applyFont="1" applyBorder="1" applyAlignment="1">
      <alignment horizontal="center"/>
    </xf>
    <xf numFmtId="44" fontId="10" fillId="0" borderId="10"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7"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0" xfId="0"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85c559dd0268e0/Documents/Documents/Pseccc201920/Finance/Accounts%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pts"/>
      <sheetName val="Payments"/>
      <sheetName val="S137Wellbeing"/>
      <sheetName val="Memorial Event Reserve"/>
      <sheetName val="MUGA Control"/>
      <sheetName val="Bank Rec"/>
      <sheetName val="Budget Vs CY for meeting"/>
      <sheetName val="Income &amp; Expenditure"/>
      <sheetName val="Annual Return"/>
      <sheetName val="Variances"/>
      <sheetName val="Full Bank Rec"/>
      <sheetName val="Sheet14"/>
      <sheetName val="Sheet15"/>
      <sheetName val="Sheet9"/>
      <sheetName val="Sheet10"/>
    </sheetNames>
    <sheetDataSet>
      <sheetData sheetId="0"/>
      <sheetData sheetId="1">
        <row r="73">
          <cell r="H73">
            <v>688.95</v>
          </cell>
        </row>
      </sheetData>
      <sheetData sheetId="2"/>
      <sheetData sheetId="3"/>
      <sheetData sheetId="4"/>
      <sheetData sheetId="5"/>
      <sheetData sheetId="6"/>
      <sheetData sheetId="7"/>
      <sheetData sheetId="8">
        <row r="7">
          <cell r="B7">
            <v>6245</v>
          </cell>
          <cell r="C7">
            <v>4383</v>
          </cell>
        </row>
        <row r="15">
          <cell r="B15">
            <v>250893</v>
          </cell>
          <cell r="C15">
            <v>77886</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CBC77-7A4A-494E-A4D2-4ED499204F43}">
  <dimension ref="A1:F33"/>
  <sheetViews>
    <sheetView topLeftCell="A5" workbookViewId="0">
      <selection activeCell="D29" sqref="D29"/>
    </sheetView>
  </sheetViews>
  <sheetFormatPr defaultRowHeight="14.4" x14ac:dyDescent="0.3"/>
  <cols>
    <col min="1" max="1" width="58" bestFit="1" customWidth="1"/>
    <col min="3" max="3" width="38" bestFit="1" customWidth="1"/>
    <col min="4" max="4" width="59.88671875" bestFit="1" customWidth="1"/>
    <col min="5" max="5" width="10" bestFit="1" customWidth="1"/>
    <col min="8" max="8" width="40.44140625" bestFit="1" customWidth="1"/>
  </cols>
  <sheetData>
    <row r="1" spans="1:5" x14ac:dyDescent="0.3">
      <c r="A1" t="s">
        <v>0</v>
      </c>
    </row>
    <row r="2" spans="1:5" x14ac:dyDescent="0.3">
      <c r="A2" t="s">
        <v>1</v>
      </c>
    </row>
    <row r="3" spans="1:5" x14ac:dyDescent="0.3">
      <c r="A3" t="s">
        <v>2</v>
      </c>
    </row>
    <row r="4" spans="1:5" x14ac:dyDescent="0.3">
      <c r="A4" t="s">
        <v>3</v>
      </c>
    </row>
    <row r="7" spans="1:5" x14ac:dyDescent="0.3">
      <c r="E7" t="s">
        <v>4</v>
      </c>
    </row>
    <row r="8" spans="1:5" x14ac:dyDescent="0.3">
      <c r="A8" t="s">
        <v>5</v>
      </c>
      <c r="E8" s="88">
        <v>23438</v>
      </c>
    </row>
    <row r="9" spans="1:5" x14ac:dyDescent="0.3">
      <c r="E9" s="88"/>
    </row>
    <row r="10" spans="1:5" x14ac:dyDescent="0.3">
      <c r="A10" t="s">
        <v>6</v>
      </c>
      <c r="E10" s="88"/>
    </row>
    <row r="11" spans="1:5" x14ac:dyDescent="0.3">
      <c r="B11" s="1">
        <v>43875</v>
      </c>
      <c r="C11" s="2" t="s">
        <v>7</v>
      </c>
      <c r="D11" s="2">
        <v>1058</v>
      </c>
      <c r="E11" s="89">
        <v>192</v>
      </c>
    </row>
    <row r="12" spans="1:5" x14ac:dyDescent="0.3">
      <c r="B12" s="1">
        <v>43891</v>
      </c>
      <c r="C12" s="2" t="s">
        <v>8</v>
      </c>
      <c r="D12" s="2">
        <v>1060</v>
      </c>
      <c r="E12" s="89">
        <v>70</v>
      </c>
    </row>
    <row r="13" spans="1:5" x14ac:dyDescent="0.3">
      <c r="B13" s="1">
        <v>43899</v>
      </c>
      <c r="C13" s="2" t="s">
        <v>9</v>
      </c>
      <c r="D13" s="2">
        <v>1061</v>
      </c>
      <c r="E13" s="89">
        <v>124</v>
      </c>
    </row>
    <row r="14" spans="1:5" x14ac:dyDescent="0.3">
      <c r="B14" s="1">
        <v>43921</v>
      </c>
      <c r="C14" s="2" t="s">
        <v>10</v>
      </c>
      <c r="D14" s="2">
        <v>1063</v>
      </c>
      <c r="E14" s="89">
        <v>843</v>
      </c>
    </row>
    <row r="15" spans="1:5" x14ac:dyDescent="0.3">
      <c r="B15" s="1">
        <v>43917</v>
      </c>
      <c r="C15" s="2" t="s">
        <v>11</v>
      </c>
      <c r="D15" s="2">
        <v>1064</v>
      </c>
      <c r="E15" s="89">
        <v>90</v>
      </c>
    </row>
    <row r="16" spans="1:5" x14ac:dyDescent="0.3">
      <c r="B16" s="1"/>
      <c r="C16" s="2"/>
      <c r="D16" s="2"/>
      <c r="E16" s="89"/>
    </row>
    <row r="17" spans="1:6" x14ac:dyDescent="0.3">
      <c r="A17" t="s">
        <v>12</v>
      </c>
      <c r="E17" s="89"/>
    </row>
    <row r="18" spans="1:6" x14ac:dyDescent="0.3">
      <c r="B18" s="3">
        <v>43917</v>
      </c>
      <c r="C18" t="s">
        <v>13</v>
      </c>
      <c r="E18" s="89">
        <v>15</v>
      </c>
    </row>
    <row r="19" spans="1:6" x14ac:dyDescent="0.3">
      <c r="E19" s="88"/>
    </row>
    <row r="20" spans="1:6" x14ac:dyDescent="0.3">
      <c r="A20" t="s">
        <v>14</v>
      </c>
      <c r="C20" s="2"/>
      <c r="D20" s="2"/>
      <c r="E20" s="90">
        <f>SUM(E8+E18)-SUM(E11:E15)</f>
        <v>22134</v>
      </c>
    </row>
    <row r="21" spans="1:6" x14ac:dyDescent="0.3">
      <c r="C21" s="2"/>
      <c r="D21" s="2"/>
      <c r="E21" s="90"/>
    </row>
    <row r="22" spans="1:6" x14ac:dyDescent="0.3">
      <c r="A22" t="s">
        <v>15</v>
      </c>
      <c r="C22" s="3"/>
      <c r="E22" s="89"/>
    </row>
    <row r="23" spans="1:6" x14ac:dyDescent="0.3">
      <c r="C23" s="2"/>
      <c r="D23" s="2"/>
      <c r="E23" s="90"/>
    </row>
    <row r="24" spans="1:6" x14ac:dyDescent="0.3">
      <c r="A24" t="s">
        <v>16</v>
      </c>
      <c r="E24" s="88" t="s">
        <v>17</v>
      </c>
    </row>
    <row r="25" spans="1:6" x14ac:dyDescent="0.3">
      <c r="A25" t="s">
        <v>18</v>
      </c>
      <c r="E25" s="88">
        <v>21109</v>
      </c>
    </row>
    <row r="26" spans="1:6" x14ac:dyDescent="0.3">
      <c r="A26" t="s">
        <v>19</v>
      </c>
      <c r="E26" s="88">
        <v>189028.83</v>
      </c>
    </row>
    <row r="27" spans="1:6" x14ac:dyDescent="0.3">
      <c r="A27" t="s">
        <v>20</v>
      </c>
      <c r="E27" s="88">
        <v>188004</v>
      </c>
    </row>
    <row r="28" spans="1:6" x14ac:dyDescent="0.3">
      <c r="A28" t="s">
        <v>21</v>
      </c>
      <c r="E28" s="88">
        <f>SUM(E25+E26)-E27</f>
        <v>22133.829999999987</v>
      </c>
      <c r="F28" s="4"/>
    </row>
    <row r="30" spans="1:6" x14ac:dyDescent="0.3">
      <c r="E30" s="4"/>
    </row>
    <row r="31" spans="1:6" x14ac:dyDescent="0.3">
      <c r="E31" s="4"/>
    </row>
    <row r="32" spans="1:6" x14ac:dyDescent="0.3">
      <c r="E32" s="4"/>
    </row>
    <row r="33" spans="5:5" x14ac:dyDescent="0.3">
      <c r="E3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9271-C82F-4933-AD16-864941C78AD5}">
  <dimension ref="B1:I39"/>
  <sheetViews>
    <sheetView topLeftCell="A12" workbookViewId="0">
      <selection activeCell="H37" sqref="H37"/>
    </sheetView>
  </sheetViews>
  <sheetFormatPr defaultRowHeight="14.4" x14ac:dyDescent="0.3"/>
  <cols>
    <col min="2" max="2" width="30.109375" bestFit="1" customWidth="1"/>
    <col min="3" max="4" width="14.33203125" bestFit="1" customWidth="1"/>
    <col min="5" max="5" width="17.88671875" customWidth="1"/>
    <col min="6" max="6" width="20.88671875" customWidth="1"/>
    <col min="9" max="9" width="10.5546875" bestFit="1" customWidth="1"/>
  </cols>
  <sheetData>
    <row r="1" spans="2:6" ht="15" thickBot="1" x14ac:dyDescent="0.35"/>
    <row r="2" spans="2:6" ht="20.399999999999999" x14ac:dyDescent="0.3">
      <c r="B2" s="124" t="s">
        <v>22</v>
      </c>
      <c r="C2" s="125"/>
      <c r="D2" s="125"/>
      <c r="E2" s="125"/>
      <c r="F2" s="126"/>
    </row>
    <row r="3" spans="2:6" ht="21" thickBot="1" x14ac:dyDescent="0.35">
      <c r="B3" s="127" t="s">
        <v>23</v>
      </c>
      <c r="C3" s="128"/>
      <c r="D3" s="128"/>
      <c r="E3" s="128"/>
      <c r="F3" s="129"/>
    </row>
    <row r="4" spans="2:6" ht="15.6" thickBot="1" x14ac:dyDescent="0.4">
      <c r="B4" s="130"/>
      <c r="C4" s="130"/>
      <c r="D4" s="130"/>
      <c r="E4" s="130"/>
      <c r="F4" s="130"/>
    </row>
    <row r="5" spans="2:6" ht="17.399999999999999" x14ac:dyDescent="0.3">
      <c r="B5" s="131" t="s">
        <v>24</v>
      </c>
      <c r="C5" s="132"/>
      <c r="D5" s="132"/>
      <c r="E5" s="132"/>
      <c r="F5" s="133"/>
    </row>
    <row r="6" spans="2:6" ht="18" thickBot="1" x14ac:dyDescent="0.35">
      <c r="B6" s="134" t="s">
        <v>25</v>
      </c>
      <c r="C6" s="135"/>
      <c r="D6" s="135"/>
      <c r="E6" s="135"/>
      <c r="F6" s="136"/>
    </row>
    <row r="7" spans="2:6" ht="21.6" thickBot="1" x14ac:dyDescent="0.55000000000000004">
      <c r="B7" s="5"/>
      <c r="C7" s="5"/>
      <c r="D7" s="5"/>
      <c r="E7" s="5"/>
      <c r="F7" s="5"/>
    </row>
    <row r="8" spans="2:6" x14ac:dyDescent="0.3">
      <c r="B8" s="6"/>
      <c r="C8" s="121" t="s">
        <v>26</v>
      </c>
      <c r="D8" s="122"/>
      <c r="E8" s="123" t="s">
        <v>27</v>
      </c>
      <c r="F8" s="123"/>
    </row>
    <row r="9" spans="2:6" x14ac:dyDescent="0.3">
      <c r="B9" s="7"/>
      <c r="C9" s="8"/>
      <c r="D9" s="9"/>
      <c r="E9" s="10"/>
      <c r="F9" s="10"/>
    </row>
    <row r="10" spans="2:6" x14ac:dyDescent="0.3">
      <c r="B10" s="11" t="s">
        <v>28</v>
      </c>
      <c r="C10" s="8"/>
      <c r="D10" s="12">
        <v>21109</v>
      </c>
      <c r="E10" s="12"/>
      <c r="F10" s="12">
        <v>6507</v>
      </c>
    </row>
    <row r="11" spans="2:6" x14ac:dyDescent="0.3">
      <c r="B11" s="13"/>
      <c r="C11" s="8"/>
      <c r="D11" s="9"/>
      <c r="E11" s="14"/>
      <c r="F11" s="15"/>
    </row>
    <row r="12" spans="2:6" x14ac:dyDescent="0.3">
      <c r="B12" s="16" t="s">
        <v>29</v>
      </c>
      <c r="C12" s="8"/>
      <c r="D12" s="9"/>
      <c r="E12" s="17"/>
      <c r="F12" s="15"/>
    </row>
    <row r="13" spans="2:6" x14ac:dyDescent="0.3">
      <c r="B13" s="13" t="s">
        <v>30</v>
      </c>
      <c r="C13" s="91">
        <v>21000</v>
      </c>
      <c r="D13" s="92"/>
      <c r="E13" s="14">
        <v>16000</v>
      </c>
      <c r="F13" s="14"/>
    </row>
    <row r="14" spans="2:6" x14ac:dyDescent="0.3">
      <c r="B14" s="13" t="s">
        <v>31</v>
      </c>
      <c r="C14" s="91">
        <v>8740</v>
      </c>
      <c r="D14" s="92"/>
      <c r="E14" s="18">
        <v>4750</v>
      </c>
      <c r="F14" s="14"/>
    </row>
    <row r="15" spans="2:6" x14ac:dyDescent="0.3">
      <c r="B15" s="13" t="s">
        <v>32</v>
      </c>
      <c r="C15" s="91">
        <v>180</v>
      </c>
      <c r="D15" s="92"/>
      <c r="E15" s="18">
        <v>110</v>
      </c>
      <c r="F15" s="14"/>
    </row>
    <row r="16" spans="2:6" x14ac:dyDescent="0.3">
      <c r="B16" s="13" t="s">
        <v>33</v>
      </c>
      <c r="C16" s="91">
        <v>21565</v>
      </c>
      <c r="D16" s="92"/>
      <c r="E16" s="18">
        <v>14021</v>
      </c>
      <c r="F16" s="14"/>
    </row>
    <row r="17" spans="2:9" x14ac:dyDescent="0.3">
      <c r="B17" s="13" t="s">
        <v>34</v>
      </c>
      <c r="C17" s="91">
        <v>86045</v>
      </c>
      <c r="D17" s="92"/>
      <c r="E17" s="18">
        <v>141178</v>
      </c>
      <c r="F17" s="18" t="s">
        <v>35</v>
      </c>
    </row>
    <row r="18" spans="2:9" x14ac:dyDescent="0.3">
      <c r="B18" s="13" t="s">
        <v>36</v>
      </c>
      <c r="C18" s="91">
        <v>1378.85</v>
      </c>
      <c r="D18" s="92"/>
      <c r="E18" s="12">
        <v>3257</v>
      </c>
      <c r="F18" s="19"/>
    </row>
    <row r="19" spans="2:9" x14ac:dyDescent="0.3">
      <c r="B19" s="13" t="s">
        <v>125</v>
      </c>
      <c r="C19" s="91">
        <v>50000</v>
      </c>
      <c r="D19" s="92"/>
      <c r="E19" s="12">
        <v>0</v>
      </c>
      <c r="F19" s="19"/>
    </row>
    <row r="20" spans="2:9" x14ac:dyDescent="0.3">
      <c r="B20" s="13" t="s">
        <v>37</v>
      </c>
      <c r="C20" s="91">
        <v>120</v>
      </c>
      <c r="D20" s="92"/>
      <c r="E20" s="12">
        <v>0</v>
      </c>
      <c r="F20" s="19"/>
    </row>
    <row r="21" spans="2:9" x14ac:dyDescent="0.3">
      <c r="B21" s="20" t="s">
        <v>38</v>
      </c>
      <c r="C21" s="93"/>
      <c r="D21" s="94">
        <f>SUM(C13:C20)</f>
        <v>189028.85</v>
      </c>
      <c r="E21" s="14" t="s">
        <v>35</v>
      </c>
      <c r="F21" s="17">
        <f>SUM(E13:E18)</f>
        <v>179316</v>
      </c>
    </row>
    <row r="22" spans="2:9" x14ac:dyDescent="0.3">
      <c r="B22" s="21" t="s">
        <v>39</v>
      </c>
      <c r="C22" s="93"/>
      <c r="D22" s="94">
        <f>D21+D10</f>
        <v>210137.85</v>
      </c>
      <c r="E22" s="17"/>
      <c r="F22" s="17">
        <f>F21+F10</f>
        <v>185823</v>
      </c>
    </row>
    <row r="23" spans="2:9" x14ac:dyDescent="0.3">
      <c r="B23" s="16" t="s">
        <v>40</v>
      </c>
      <c r="C23" s="93"/>
      <c r="D23" s="92"/>
      <c r="E23" s="17"/>
      <c r="F23" s="14"/>
    </row>
    <row r="24" spans="2:9" x14ac:dyDescent="0.3">
      <c r="B24" s="13" t="s">
        <v>41</v>
      </c>
      <c r="C24" s="95">
        <v>8664</v>
      </c>
      <c r="D24" s="92"/>
      <c r="E24" s="12">
        <v>5809</v>
      </c>
      <c r="F24" s="14"/>
    </row>
    <row r="25" spans="2:9" x14ac:dyDescent="0.3">
      <c r="B25" s="13" t="s">
        <v>42</v>
      </c>
      <c r="C25" s="95">
        <v>13530</v>
      </c>
      <c r="D25" s="92"/>
      <c r="E25" s="12">
        <v>14921</v>
      </c>
      <c r="F25" s="14"/>
    </row>
    <row r="26" spans="2:9" x14ac:dyDescent="0.3">
      <c r="B26" s="13" t="s">
        <v>43</v>
      </c>
      <c r="C26" s="95">
        <v>398.85</v>
      </c>
      <c r="D26" s="92"/>
      <c r="E26" s="12">
        <v>2626</v>
      </c>
      <c r="F26" s="14"/>
    </row>
    <row r="27" spans="2:9" x14ac:dyDescent="0.3">
      <c r="B27" s="13" t="s">
        <v>126</v>
      </c>
      <c r="C27" s="95">
        <v>53994</v>
      </c>
      <c r="D27" s="92"/>
      <c r="E27" s="12">
        <v>116451</v>
      </c>
      <c r="F27" s="14"/>
    </row>
    <row r="28" spans="2:9" x14ac:dyDescent="0.3">
      <c r="B28" s="13" t="s">
        <v>127</v>
      </c>
      <c r="C28" s="95">
        <v>100000</v>
      </c>
      <c r="D28" s="92"/>
      <c r="E28" s="12">
        <v>0</v>
      </c>
      <c r="F28" s="14"/>
    </row>
    <row r="29" spans="2:9" x14ac:dyDescent="0.3">
      <c r="B29" s="22" t="s">
        <v>44</v>
      </c>
      <c r="C29" s="95">
        <v>320</v>
      </c>
      <c r="D29" s="92"/>
      <c r="E29" s="12">
        <v>378</v>
      </c>
      <c r="F29" s="14"/>
    </row>
    <row r="30" spans="2:9" ht="51.75" customHeight="1" x14ac:dyDescent="0.3">
      <c r="B30" s="22" t="s">
        <v>128</v>
      </c>
      <c r="C30" s="95">
        <v>11097</v>
      </c>
      <c r="D30" s="92"/>
      <c r="E30" s="12">
        <v>24529</v>
      </c>
      <c r="F30" s="14"/>
    </row>
    <row r="31" spans="2:9" x14ac:dyDescent="0.3">
      <c r="B31" s="20" t="s">
        <v>45</v>
      </c>
      <c r="C31" s="93"/>
      <c r="D31" s="95">
        <f>SUM(C24:C30)</f>
        <v>188003.85</v>
      </c>
      <c r="E31" s="14"/>
      <c r="F31" s="12">
        <f>SUM(E24:E30)</f>
        <v>164714</v>
      </c>
      <c r="G31" s="23"/>
      <c r="I31" s="23"/>
    </row>
    <row r="32" spans="2:9" x14ac:dyDescent="0.3">
      <c r="B32" s="24" t="s">
        <v>46</v>
      </c>
      <c r="C32" s="8"/>
      <c r="D32" s="12">
        <f>D22-D31</f>
        <v>22134</v>
      </c>
      <c r="E32" s="12"/>
      <c r="F32" s="12">
        <f>F22-F31</f>
        <v>21109</v>
      </c>
      <c r="I32" s="23"/>
    </row>
    <row r="33" spans="2:6" x14ac:dyDescent="0.3">
      <c r="B33" s="25" t="s">
        <v>47</v>
      </c>
      <c r="C33" s="96" t="s">
        <v>129</v>
      </c>
      <c r="D33" s="97">
        <v>5656</v>
      </c>
    </row>
    <row r="34" spans="2:6" x14ac:dyDescent="0.3">
      <c r="B34" s="28"/>
      <c r="C34" s="26"/>
      <c r="D34" s="27"/>
    </row>
    <row r="35" spans="2:6" x14ac:dyDescent="0.3">
      <c r="B35" s="28" t="s">
        <v>35</v>
      </c>
      <c r="C35" s="26"/>
      <c r="D35" s="29" t="s">
        <v>35</v>
      </c>
      <c r="F35" s="23"/>
    </row>
    <row r="36" spans="2:6" x14ac:dyDescent="0.3">
      <c r="B36" s="28"/>
      <c r="C36" s="26"/>
      <c r="D36" s="30"/>
    </row>
    <row r="37" spans="2:6" x14ac:dyDescent="0.3">
      <c r="B37" s="28"/>
      <c r="C37" s="26"/>
      <c r="D37" s="31"/>
    </row>
    <row r="38" spans="2:6" ht="15" thickBot="1" x14ac:dyDescent="0.35">
      <c r="B38" s="25" t="s">
        <v>48</v>
      </c>
      <c r="C38" s="26"/>
      <c r="D38" s="32">
        <f>D32-D33</f>
        <v>16478</v>
      </c>
    </row>
    <row r="39" spans="2:6" ht="15.6" thickTop="1" thickBot="1" x14ac:dyDescent="0.35">
      <c r="B39" s="33"/>
      <c r="C39" s="34"/>
      <c r="D39" s="35"/>
    </row>
  </sheetData>
  <mergeCells count="7">
    <mergeCell ref="C8:D8"/>
    <mergeCell ref="E8:F8"/>
    <mergeCell ref="B2:F2"/>
    <mergeCell ref="B3:F3"/>
    <mergeCell ref="B4:F4"/>
    <mergeCell ref="B5:F5"/>
    <mergeCell ref="B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06D9A-DACE-493D-A7A2-CCB03A13748D}">
  <dimension ref="A1:I103"/>
  <sheetViews>
    <sheetView topLeftCell="A40" workbookViewId="0">
      <selection activeCell="D57" sqref="D57"/>
    </sheetView>
  </sheetViews>
  <sheetFormatPr defaultColWidth="9.109375" defaultRowHeight="14.4" x14ac:dyDescent="0.3"/>
  <cols>
    <col min="1" max="1" width="35.88671875" style="36" customWidth="1"/>
    <col min="2" max="2" width="18.109375" style="36" customWidth="1"/>
    <col min="3" max="3" width="21.6640625" style="36" customWidth="1"/>
    <col min="4" max="4" width="18" style="36" customWidth="1"/>
    <col min="5" max="5" width="24.6640625" style="36" customWidth="1"/>
    <col min="6" max="6" width="11.44140625" style="36" bestFit="1" customWidth="1"/>
    <col min="7" max="8" width="14.44140625" style="36" customWidth="1"/>
    <col min="9" max="16384" width="9.109375" style="36"/>
  </cols>
  <sheetData>
    <row r="1" spans="1:8" x14ac:dyDescent="0.3">
      <c r="A1"/>
    </row>
    <row r="2" spans="1:8" ht="28.8" x14ac:dyDescent="0.3">
      <c r="A2" s="37"/>
      <c r="B2" s="38" t="s">
        <v>49</v>
      </c>
      <c r="C2" s="38" t="s">
        <v>50</v>
      </c>
      <c r="D2" s="38" t="s">
        <v>51</v>
      </c>
      <c r="E2" s="38" t="s">
        <v>52</v>
      </c>
      <c r="F2" s="38" t="s">
        <v>53</v>
      </c>
      <c r="G2" s="38" t="s">
        <v>54</v>
      </c>
      <c r="H2" s="39"/>
    </row>
    <row r="3" spans="1:8" ht="15" thickBot="1" x14ac:dyDescent="0.35">
      <c r="A3" s="40" t="s">
        <v>55</v>
      </c>
      <c r="B3" s="98">
        <v>21109</v>
      </c>
      <c r="C3" s="99">
        <v>21109</v>
      </c>
      <c r="D3" s="98">
        <v>21109</v>
      </c>
      <c r="E3" s="98">
        <v>21109</v>
      </c>
      <c r="F3" s="41">
        <f>E3-D3</f>
        <v>0</v>
      </c>
      <c r="G3" t="s">
        <v>56</v>
      </c>
    </row>
    <row r="4" spans="1:8" x14ac:dyDescent="0.3">
      <c r="A4" s="42" t="s">
        <v>57</v>
      </c>
      <c r="B4" s="100"/>
      <c r="C4" s="101"/>
      <c r="D4" s="100"/>
      <c r="E4" s="100"/>
      <c r="F4" s="43">
        <f t="shared" ref="F4:F5" si="0">E4-D4</f>
        <v>0</v>
      </c>
    </row>
    <row r="5" spans="1:8" x14ac:dyDescent="0.3">
      <c r="A5" s="44" t="s">
        <v>58</v>
      </c>
      <c r="B5" s="102">
        <v>21000</v>
      </c>
      <c r="C5" s="102">
        <v>21000</v>
      </c>
      <c r="D5" s="102">
        <v>21000</v>
      </c>
      <c r="E5" s="103">
        <v>21000</v>
      </c>
      <c r="F5" s="45">
        <f t="shared" si="0"/>
        <v>0</v>
      </c>
      <c r="G5" s="46" t="s">
        <v>59</v>
      </c>
      <c r="H5" s="47"/>
    </row>
    <row r="6" spans="1:8" x14ac:dyDescent="0.3">
      <c r="A6" s="44" t="s">
        <v>43</v>
      </c>
      <c r="B6" s="102">
        <v>1250</v>
      </c>
      <c r="C6" s="102">
        <v>129</v>
      </c>
      <c r="D6" s="102">
        <v>1379</v>
      </c>
      <c r="E6" s="103">
        <v>1379</v>
      </c>
      <c r="F6" s="48">
        <f>E6-D6</f>
        <v>0</v>
      </c>
      <c r="G6" s="46" t="s">
        <v>59</v>
      </c>
      <c r="H6" s="49"/>
    </row>
    <row r="7" spans="1:8" x14ac:dyDescent="0.3">
      <c r="A7" s="44" t="s">
        <v>130</v>
      </c>
      <c r="B7" s="102"/>
      <c r="C7" s="102">
        <v>50000</v>
      </c>
      <c r="D7" s="102">
        <v>50000</v>
      </c>
      <c r="E7" s="103">
        <v>50000</v>
      </c>
      <c r="F7" s="48">
        <f>E7-D7</f>
        <v>0</v>
      </c>
      <c r="G7" s="46" t="s">
        <v>59</v>
      </c>
      <c r="H7" s="49"/>
    </row>
    <row r="8" spans="1:8" x14ac:dyDescent="0.3">
      <c r="A8" s="50" t="s">
        <v>60</v>
      </c>
      <c r="B8" s="102">
        <v>73680</v>
      </c>
      <c r="C8" s="102">
        <v>86045</v>
      </c>
      <c r="D8" s="102">
        <v>86046</v>
      </c>
      <c r="E8" s="103">
        <v>86045</v>
      </c>
      <c r="F8" s="48">
        <f>E8-D8</f>
        <v>-1</v>
      </c>
      <c r="G8" s="46" t="s">
        <v>61</v>
      </c>
      <c r="H8" s="51"/>
    </row>
    <row r="9" spans="1:8" ht="57.6" x14ac:dyDescent="0.3">
      <c r="A9" s="44" t="s">
        <v>62</v>
      </c>
      <c r="B9" s="102">
        <v>100</v>
      </c>
      <c r="C9" s="102">
        <v>300</v>
      </c>
      <c r="D9" s="102">
        <v>300</v>
      </c>
      <c r="E9" s="103">
        <v>500</v>
      </c>
      <c r="F9" s="52">
        <v>200</v>
      </c>
      <c r="G9" s="46" t="s">
        <v>63</v>
      </c>
      <c r="H9" s="51"/>
    </row>
    <row r="10" spans="1:8" ht="28.8" x14ac:dyDescent="0.3">
      <c r="A10" s="44" t="s">
        <v>64</v>
      </c>
      <c r="B10" s="102">
        <v>400</v>
      </c>
      <c r="C10" s="102">
        <v>1950</v>
      </c>
      <c r="D10" s="102">
        <v>1950</v>
      </c>
      <c r="E10" s="103">
        <v>2200</v>
      </c>
      <c r="F10" s="48">
        <f>E10-D10</f>
        <v>250</v>
      </c>
      <c r="G10" s="46" t="s">
        <v>65</v>
      </c>
      <c r="H10" s="51"/>
    </row>
    <row r="11" spans="1:8" ht="43.2" x14ac:dyDescent="0.3">
      <c r="A11" s="44" t="s">
        <v>66</v>
      </c>
      <c r="B11" s="102">
        <v>110</v>
      </c>
      <c r="C11" s="102">
        <v>0</v>
      </c>
      <c r="D11" s="102">
        <v>165</v>
      </c>
      <c r="E11" s="103">
        <v>180</v>
      </c>
      <c r="F11" s="53">
        <v>15</v>
      </c>
      <c r="G11" s="46" t="s">
        <v>67</v>
      </c>
      <c r="H11" s="51"/>
    </row>
    <row r="12" spans="1:8" x14ac:dyDescent="0.3">
      <c r="A12" s="44" t="s">
        <v>68</v>
      </c>
      <c r="B12" s="102">
        <v>0</v>
      </c>
      <c r="C12" s="102">
        <v>2540</v>
      </c>
      <c r="D12" s="102">
        <v>2540</v>
      </c>
      <c r="E12" s="103">
        <v>3040</v>
      </c>
      <c r="F12" s="48">
        <f>E12-D12</f>
        <v>500</v>
      </c>
      <c r="G12" s="46" t="s">
        <v>69</v>
      </c>
      <c r="H12" s="51"/>
    </row>
    <row r="13" spans="1:8" x14ac:dyDescent="0.3">
      <c r="A13" s="44" t="s">
        <v>70</v>
      </c>
      <c r="B13" s="102">
        <v>0</v>
      </c>
      <c r="C13" s="102">
        <v>2800</v>
      </c>
      <c r="D13" s="102">
        <v>2800</v>
      </c>
      <c r="E13" s="103">
        <v>3000</v>
      </c>
      <c r="F13" s="48">
        <f>E13-D13</f>
        <v>200</v>
      </c>
      <c r="G13" s="46" t="s">
        <v>71</v>
      </c>
      <c r="H13" s="51"/>
    </row>
    <row r="14" spans="1:8" x14ac:dyDescent="0.3">
      <c r="A14" s="44" t="s">
        <v>72</v>
      </c>
      <c r="B14" s="102">
        <v>0</v>
      </c>
      <c r="C14" s="102">
        <v>0</v>
      </c>
      <c r="D14" s="102">
        <v>50</v>
      </c>
      <c r="E14" s="103">
        <v>50</v>
      </c>
      <c r="F14" s="48">
        <v>0</v>
      </c>
      <c r="G14" s="46" t="s">
        <v>73</v>
      </c>
      <c r="H14" s="51"/>
    </row>
    <row r="15" spans="1:8" ht="57.6" x14ac:dyDescent="0.3">
      <c r="A15" s="54" t="s">
        <v>74</v>
      </c>
      <c r="B15" s="104">
        <v>0</v>
      </c>
      <c r="C15" s="104">
        <v>70</v>
      </c>
      <c r="D15" s="104">
        <v>70</v>
      </c>
      <c r="E15" s="105">
        <v>70</v>
      </c>
      <c r="F15" s="55"/>
      <c r="G15" s="46" t="s">
        <v>75</v>
      </c>
      <c r="H15" s="51"/>
    </row>
    <row r="16" spans="1:8" ht="72.599999999999994" thickBot="1" x14ac:dyDescent="0.35">
      <c r="A16" s="54" t="s">
        <v>76</v>
      </c>
      <c r="B16" s="104">
        <v>21800</v>
      </c>
      <c r="C16" s="104">
        <v>21490</v>
      </c>
      <c r="D16" s="104">
        <v>24000</v>
      </c>
      <c r="E16" s="105">
        <v>21565</v>
      </c>
      <c r="F16" s="56">
        <f>E16-D16</f>
        <v>-2435</v>
      </c>
      <c r="G16" s="46" t="s">
        <v>77</v>
      </c>
      <c r="H16" s="51"/>
    </row>
    <row r="17" spans="1:9" ht="15" thickBot="1" x14ac:dyDescent="0.35">
      <c r="A17" s="57" t="s">
        <v>78</v>
      </c>
      <c r="B17" s="106">
        <f>SUM(B5:B16)</f>
        <v>118340</v>
      </c>
      <c r="C17" s="106">
        <f t="shared" ref="C17:D17" si="1">SUM(C5:C16)</f>
        <v>186324</v>
      </c>
      <c r="D17" s="106">
        <f t="shared" si="1"/>
        <v>190300</v>
      </c>
      <c r="E17" s="106">
        <f>SUM(E5:E16)</f>
        <v>189029</v>
      </c>
      <c r="F17" s="58">
        <f>SUM(F3:F16)</f>
        <v>-1271</v>
      </c>
      <c r="G17" s="59"/>
      <c r="H17" s="60"/>
    </row>
    <row r="18" spans="1:9" x14ac:dyDescent="0.3">
      <c r="A18" s="61"/>
      <c r="B18" s="107"/>
      <c r="C18" s="107"/>
      <c r="D18" s="107"/>
      <c r="E18" s="108"/>
      <c r="F18" s="62"/>
      <c r="G18" s="62"/>
      <c r="H18" s="60"/>
    </row>
    <row r="19" spans="1:9" ht="15" thickBot="1" x14ac:dyDescent="0.35">
      <c r="A19" s="63" t="s">
        <v>79</v>
      </c>
      <c r="B19" s="109"/>
      <c r="C19" s="104"/>
      <c r="D19" s="109"/>
      <c r="E19" s="98"/>
      <c r="F19" s="64"/>
      <c r="G19" s="64"/>
      <c r="H19" s="60"/>
    </row>
    <row r="20" spans="1:9" ht="43.2" x14ac:dyDescent="0.3">
      <c r="A20" s="61" t="s">
        <v>80</v>
      </c>
      <c r="B20" s="107">
        <v>1200</v>
      </c>
      <c r="C20" s="110">
        <v>1350</v>
      </c>
      <c r="D20" s="107">
        <v>1500</v>
      </c>
      <c r="E20" s="108">
        <v>1425</v>
      </c>
      <c r="F20" s="65">
        <f t="shared" ref="F20:F27" si="2">E20-D20</f>
        <v>-75</v>
      </c>
      <c r="G20" s="66" t="s">
        <v>81</v>
      </c>
      <c r="H20" s="46" t="s">
        <v>35</v>
      </c>
      <c r="I20" s="51"/>
    </row>
    <row r="21" spans="1:9" ht="43.2" x14ac:dyDescent="0.3">
      <c r="A21" s="44" t="s">
        <v>82</v>
      </c>
      <c r="B21" s="103">
        <v>300</v>
      </c>
      <c r="C21" s="110">
        <v>224</v>
      </c>
      <c r="D21" s="103">
        <v>224</v>
      </c>
      <c r="E21" s="103">
        <v>348</v>
      </c>
      <c r="F21" s="67">
        <f t="shared" si="2"/>
        <v>124</v>
      </c>
      <c r="G21" s="53" t="s">
        <v>83</v>
      </c>
      <c r="H21" s="46" t="s">
        <v>35</v>
      </c>
      <c r="I21" s="68"/>
    </row>
    <row r="22" spans="1:9" ht="115.2" x14ac:dyDescent="0.3">
      <c r="A22" s="44" t="s">
        <v>84</v>
      </c>
      <c r="B22" s="103">
        <v>9119</v>
      </c>
      <c r="C22" s="110">
        <v>7140</v>
      </c>
      <c r="D22" s="103">
        <v>9119</v>
      </c>
      <c r="E22" s="103">
        <v>10063</v>
      </c>
      <c r="F22" s="67">
        <f t="shared" si="2"/>
        <v>944</v>
      </c>
      <c r="G22" s="53" t="s">
        <v>85</v>
      </c>
      <c r="H22" s="46" t="s">
        <v>35</v>
      </c>
      <c r="I22" s="51"/>
    </row>
    <row r="23" spans="1:9" ht="57.6" x14ac:dyDescent="0.3">
      <c r="A23" s="50" t="s">
        <v>86</v>
      </c>
      <c r="B23" s="103">
        <v>318</v>
      </c>
      <c r="C23" s="110">
        <v>0</v>
      </c>
      <c r="D23" s="103">
        <v>0</v>
      </c>
      <c r="E23" s="103">
        <v>59</v>
      </c>
      <c r="F23" s="69">
        <f t="shared" si="2"/>
        <v>59</v>
      </c>
      <c r="G23" s="70" t="s">
        <v>87</v>
      </c>
      <c r="H23" s="71" t="s">
        <v>88</v>
      </c>
      <c r="I23" s="72" t="s">
        <v>35</v>
      </c>
    </row>
    <row r="24" spans="1:9" ht="86.4" x14ac:dyDescent="0.3">
      <c r="A24" s="44" t="s">
        <v>89</v>
      </c>
      <c r="B24" s="111">
        <v>2000</v>
      </c>
      <c r="C24" s="110">
        <v>203</v>
      </c>
      <c r="D24" s="111">
        <v>2000</v>
      </c>
      <c r="E24" s="103">
        <v>363</v>
      </c>
      <c r="F24" s="67">
        <f t="shared" si="2"/>
        <v>-1637</v>
      </c>
      <c r="G24" s="53" t="s">
        <v>90</v>
      </c>
      <c r="H24" s="46" t="s">
        <v>35</v>
      </c>
      <c r="I24" s="51"/>
    </row>
    <row r="25" spans="1:9" ht="72" x14ac:dyDescent="0.3">
      <c r="A25" s="73" t="s">
        <v>91</v>
      </c>
      <c r="B25" s="111">
        <v>110</v>
      </c>
      <c r="C25" s="110">
        <v>106</v>
      </c>
      <c r="D25" s="111">
        <v>106</v>
      </c>
      <c r="E25" s="103">
        <v>106</v>
      </c>
      <c r="F25" s="67">
        <f t="shared" si="2"/>
        <v>0</v>
      </c>
      <c r="G25" s="46" t="s">
        <v>92</v>
      </c>
      <c r="I25" s="49" t="s">
        <v>35</v>
      </c>
    </row>
    <row r="26" spans="1:9" ht="72" x14ac:dyDescent="0.3">
      <c r="A26" s="44" t="s">
        <v>93</v>
      </c>
      <c r="B26" s="111">
        <v>273</v>
      </c>
      <c r="C26" s="110">
        <v>940</v>
      </c>
      <c r="D26" s="111">
        <v>940</v>
      </c>
      <c r="E26" s="103">
        <v>940</v>
      </c>
      <c r="F26" s="67">
        <f t="shared" si="2"/>
        <v>0</v>
      </c>
      <c r="G26" s="53" t="s">
        <v>94</v>
      </c>
      <c r="H26" s="46" t="s">
        <v>35</v>
      </c>
      <c r="I26" s="47"/>
    </row>
    <row r="27" spans="1:9" ht="43.2" x14ac:dyDescent="0.3">
      <c r="A27" s="73" t="s">
        <v>95</v>
      </c>
      <c r="B27" s="103">
        <v>200</v>
      </c>
      <c r="C27" s="110">
        <v>150</v>
      </c>
      <c r="D27" s="103">
        <v>200</v>
      </c>
      <c r="E27" s="103">
        <v>150</v>
      </c>
      <c r="F27" s="67">
        <f t="shared" si="2"/>
        <v>-50</v>
      </c>
      <c r="G27" s="46" t="s">
        <v>96</v>
      </c>
      <c r="I27" s="51"/>
    </row>
    <row r="28" spans="1:9" x14ac:dyDescent="0.3">
      <c r="A28" s="44" t="s">
        <v>97</v>
      </c>
      <c r="B28" s="103">
        <v>0</v>
      </c>
      <c r="C28" s="110">
        <v>0</v>
      </c>
      <c r="D28" s="103">
        <v>0</v>
      </c>
      <c r="E28" s="103">
        <v>0</v>
      </c>
      <c r="F28" s="67">
        <v>0</v>
      </c>
      <c r="G28" s="53" t="s">
        <v>59</v>
      </c>
      <c r="H28" s="46" t="s">
        <v>35</v>
      </c>
      <c r="I28" s="51"/>
    </row>
    <row r="29" spans="1:9" ht="28.8" x14ac:dyDescent="0.3">
      <c r="A29" s="73" t="s">
        <v>98</v>
      </c>
      <c r="B29" s="103">
        <v>3500</v>
      </c>
      <c r="C29" s="110">
        <v>4290</v>
      </c>
      <c r="D29" s="103">
        <v>5300</v>
      </c>
      <c r="E29" s="103">
        <v>4986</v>
      </c>
      <c r="F29" s="67">
        <f>E29-D29</f>
        <v>-314</v>
      </c>
      <c r="G29" s="46" t="s">
        <v>99</v>
      </c>
      <c r="I29" s="49" t="s">
        <v>35</v>
      </c>
    </row>
    <row r="30" spans="1:9" ht="72" x14ac:dyDescent="0.3">
      <c r="A30" s="73" t="s">
        <v>100</v>
      </c>
      <c r="B30" s="103">
        <v>200</v>
      </c>
      <c r="C30" s="110">
        <v>1193</v>
      </c>
      <c r="D30" s="103">
        <v>1881.95</v>
      </c>
      <c r="E30" s="103">
        <v>1259.27</v>
      </c>
      <c r="F30" s="67">
        <f>E30-D30</f>
        <v>-622.68000000000006</v>
      </c>
      <c r="G30" s="53" t="s">
        <v>101</v>
      </c>
      <c r="H30" s="46" t="s">
        <v>35</v>
      </c>
      <c r="I30" s="51"/>
    </row>
    <row r="31" spans="1:9" x14ac:dyDescent="0.3">
      <c r="A31" s="73" t="s">
        <v>102</v>
      </c>
      <c r="B31" s="103">
        <v>150</v>
      </c>
      <c r="C31" s="110">
        <v>262</v>
      </c>
      <c r="D31" s="103">
        <v>262</v>
      </c>
      <c r="E31" s="103">
        <v>320</v>
      </c>
      <c r="F31" s="67">
        <v>0</v>
      </c>
      <c r="G31" s="53" t="s">
        <v>59</v>
      </c>
      <c r="H31" s="46" t="s">
        <v>35</v>
      </c>
      <c r="I31" s="51"/>
    </row>
    <row r="32" spans="1:9" ht="28.8" x14ac:dyDescent="0.3">
      <c r="A32" s="73" t="s">
        <v>103</v>
      </c>
      <c r="B32" s="103">
        <v>0</v>
      </c>
      <c r="C32" s="110">
        <v>399</v>
      </c>
      <c r="D32" s="103">
        <v>399</v>
      </c>
      <c r="E32" s="103">
        <v>399</v>
      </c>
      <c r="F32" s="67">
        <f t="shared" ref="F32:F48" si="3">E32-D32</f>
        <v>0</v>
      </c>
      <c r="G32" s="53" t="s">
        <v>104</v>
      </c>
      <c r="H32" s="46" t="s">
        <v>35</v>
      </c>
      <c r="I32" s="46" t="s">
        <v>35</v>
      </c>
    </row>
    <row r="33" spans="1:9" ht="72" x14ac:dyDescent="0.3">
      <c r="A33" s="73" t="s">
        <v>105</v>
      </c>
      <c r="B33" s="103">
        <v>58224</v>
      </c>
      <c r="C33" s="110">
        <v>103959</v>
      </c>
      <c r="D33" s="103">
        <v>108102.98</v>
      </c>
      <c r="E33" s="103">
        <v>53994</v>
      </c>
      <c r="F33" s="67">
        <f t="shared" si="3"/>
        <v>-54108.979999999996</v>
      </c>
      <c r="G33" s="53" t="s">
        <v>131</v>
      </c>
      <c r="H33" s="46" t="s">
        <v>35</v>
      </c>
      <c r="I33" s="51"/>
    </row>
    <row r="34" spans="1:9" x14ac:dyDescent="0.3">
      <c r="A34" s="73" t="s">
        <v>106</v>
      </c>
      <c r="B34" s="103">
        <v>300</v>
      </c>
      <c r="C34" s="110">
        <v>0</v>
      </c>
      <c r="D34" s="103">
        <v>0</v>
      </c>
      <c r="E34" s="103">
        <v>0</v>
      </c>
      <c r="F34" s="67">
        <f t="shared" si="3"/>
        <v>0</v>
      </c>
      <c r="G34" s="53" t="s">
        <v>59</v>
      </c>
      <c r="H34" s="46" t="s">
        <v>35</v>
      </c>
      <c r="I34" s="51"/>
    </row>
    <row r="35" spans="1:9" ht="129.6" x14ac:dyDescent="0.3">
      <c r="A35" s="73" t="s">
        <v>107</v>
      </c>
      <c r="B35" s="103">
        <v>475</v>
      </c>
      <c r="C35" s="110">
        <v>513.41999999999996</v>
      </c>
      <c r="D35" s="103">
        <v>513.41999999999996</v>
      </c>
      <c r="E35" s="103">
        <v>1177.32</v>
      </c>
      <c r="F35" s="67">
        <f t="shared" si="3"/>
        <v>663.9</v>
      </c>
      <c r="G35" s="53" t="s">
        <v>132</v>
      </c>
      <c r="H35" s="46" t="s">
        <v>35</v>
      </c>
    </row>
    <row r="36" spans="1:9" ht="72" x14ac:dyDescent="0.3">
      <c r="A36" s="73" t="s">
        <v>108</v>
      </c>
      <c r="B36" s="103">
        <v>375</v>
      </c>
      <c r="C36" s="110">
        <v>150</v>
      </c>
      <c r="D36" s="103">
        <v>376</v>
      </c>
      <c r="E36" s="103">
        <v>638</v>
      </c>
      <c r="F36" s="67">
        <f t="shared" si="3"/>
        <v>262</v>
      </c>
      <c r="G36" s="53" t="s">
        <v>109</v>
      </c>
      <c r="H36" s="46" t="s">
        <v>35</v>
      </c>
    </row>
    <row r="37" spans="1:9" x14ac:dyDescent="0.3">
      <c r="A37" s="73" t="s">
        <v>110</v>
      </c>
      <c r="B37" s="111">
        <v>500</v>
      </c>
      <c r="C37" s="110">
        <v>300</v>
      </c>
      <c r="D37" s="111">
        <v>300</v>
      </c>
      <c r="E37" s="103">
        <v>300</v>
      </c>
      <c r="F37" s="67">
        <f t="shared" si="3"/>
        <v>0</v>
      </c>
      <c r="G37" s="53" t="s">
        <v>59</v>
      </c>
      <c r="H37" s="46" t="s">
        <v>35</v>
      </c>
      <c r="I37" s="74"/>
    </row>
    <row r="38" spans="1:9" x14ac:dyDescent="0.3">
      <c r="A38" s="73" t="s">
        <v>111</v>
      </c>
      <c r="B38" s="103">
        <v>100</v>
      </c>
      <c r="C38" s="110">
        <v>0</v>
      </c>
      <c r="D38" s="103">
        <v>0</v>
      </c>
      <c r="E38" s="103">
        <v>0</v>
      </c>
      <c r="F38" s="67">
        <f t="shared" si="3"/>
        <v>0</v>
      </c>
      <c r="G38" s="53" t="s">
        <v>59</v>
      </c>
      <c r="H38" s="46" t="s">
        <v>35</v>
      </c>
      <c r="I38" s="51"/>
    </row>
    <row r="39" spans="1:9" x14ac:dyDescent="0.3">
      <c r="A39" s="73" t="s">
        <v>112</v>
      </c>
      <c r="B39" s="103">
        <v>0</v>
      </c>
      <c r="C39" s="110">
        <v>0</v>
      </c>
      <c r="D39" s="103">
        <v>0</v>
      </c>
      <c r="E39" s="103">
        <v>0</v>
      </c>
      <c r="F39" s="67">
        <f t="shared" si="3"/>
        <v>0</v>
      </c>
      <c r="G39" s="53" t="s">
        <v>59</v>
      </c>
      <c r="H39" s="46" t="s">
        <v>35</v>
      </c>
      <c r="I39" s="51"/>
    </row>
    <row r="40" spans="1:9" x14ac:dyDescent="0.3">
      <c r="A40" s="73" t="s">
        <v>113</v>
      </c>
      <c r="B40" s="103">
        <v>0</v>
      </c>
      <c r="C40" s="110">
        <v>0</v>
      </c>
      <c r="D40" s="103">
        <v>0</v>
      </c>
      <c r="E40" s="103">
        <v>0</v>
      </c>
      <c r="F40" s="67">
        <f t="shared" si="3"/>
        <v>0</v>
      </c>
      <c r="G40" s="53" t="s">
        <v>35</v>
      </c>
      <c r="H40" s="46" t="s">
        <v>35</v>
      </c>
      <c r="I40" s="51"/>
    </row>
    <row r="41" spans="1:9" x14ac:dyDescent="0.3">
      <c r="A41" s="73" t="s">
        <v>114</v>
      </c>
      <c r="B41" s="103">
        <v>100</v>
      </c>
      <c r="C41" s="110">
        <v>0</v>
      </c>
      <c r="D41" s="103">
        <v>0</v>
      </c>
      <c r="E41" s="103">
        <v>0</v>
      </c>
      <c r="F41" s="67">
        <f t="shared" si="3"/>
        <v>0</v>
      </c>
      <c r="G41" s="53" t="s">
        <v>115</v>
      </c>
      <c r="H41" s="46" t="s">
        <v>35</v>
      </c>
      <c r="I41" s="51"/>
    </row>
    <row r="42" spans="1:9" ht="28.8" x14ac:dyDescent="0.3">
      <c r="A42" s="75" t="s">
        <v>116</v>
      </c>
      <c r="B42" s="111">
        <v>650</v>
      </c>
      <c r="C42" s="110">
        <v>229</v>
      </c>
      <c r="D42" s="111">
        <v>229</v>
      </c>
      <c r="E42" s="103">
        <v>229</v>
      </c>
      <c r="F42" s="67">
        <f t="shared" si="3"/>
        <v>0</v>
      </c>
      <c r="G42" s="53" t="s">
        <v>117</v>
      </c>
      <c r="H42" s="46" t="s">
        <v>35</v>
      </c>
      <c r="I42" s="51"/>
    </row>
    <row r="43" spans="1:9" x14ac:dyDescent="0.3">
      <c r="A43" s="73" t="s">
        <v>118</v>
      </c>
      <c r="B43" s="103">
        <v>0</v>
      </c>
      <c r="C43" s="110">
        <v>0</v>
      </c>
      <c r="D43" s="103">
        <v>0</v>
      </c>
      <c r="E43" s="103">
        <v>0</v>
      </c>
      <c r="F43" s="67">
        <f t="shared" si="3"/>
        <v>0</v>
      </c>
      <c r="G43" s="53" t="s">
        <v>59</v>
      </c>
      <c r="H43" s="46" t="s">
        <v>35</v>
      </c>
      <c r="I43" s="51"/>
    </row>
    <row r="44" spans="1:9" ht="43.2" x14ac:dyDescent="0.3">
      <c r="A44" s="73" t="s">
        <v>119</v>
      </c>
      <c r="B44" s="111">
        <v>15000</v>
      </c>
      <c r="C44" s="110">
        <v>11048</v>
      </c>
      <c r="D44" s="111">
        <v>11500</v>
      </c>
      <c r="E44" s="103">
        <v>11097</v>
      </c>
      <c r="F44" s="67">
        <f t="shared" si="3"/>
        <v>-403</v>
      </c>
      <c r="G44" s="53" t="s">
        <v>120</v>
      </c>
      <c r="H44" s="46" t="s">
        <v>35</v>
      </c>
      <c r="I44" s="51"/>
    </row>
    <row r="45" spans="1:9" x14ac:dyDescent="0.3">
      <c r="A45" s="73" t="s">
        <v>121</v>
      </c>
      <c r="B45" s="111">
        <v>500</v>
      </c>
      <c r="C45" s="110">
        <v>150</v>
      </c>
      <c r="D45" s="111">
        <v>150</v>
      </c>
      <c r="E45" s="103">
        <v>150</v>
      </c>
      <c r="F45" s="67">
        <f>E45-D45</f>
        <v>0</v>
      </c>
      <c r="G45" s="53" t="s">
        <v>59</v>
      </c>
      <c r="H45" s="46" t="s">
        <v>35</v>
      </c>
      <c r="I45" s="51"/>
    </row>
    <row r="46" spans="1:9" x14ac:dyDescent="0.3">
      <c r="A46" s="73" t="s">
        <v>122</v>
      </c>
      <c r="B46" s="111">
        <v>1000</v>
      </c>
      <c r="C46" s="110">
        <v>0</v>
      </c>
      <c r="D46" s="111">
        <v>0</v>
      </c>
      <c r="E46" s="103">
        <v>0</v>
      </c>
      <c r="F46" s="67">
        <f t="shared" si="3"/>
        <v>0</v>
      </c>
      <c r="G46" s="53" t="s">
        <v>59</v>
      </c>
      <c r="H46" s="46" t="s">
        <v>35</v>
      </c>
      <c r="I46" s="51"/>
    </row>
    <row r="47" spans="1:9" x14ac:dyDescent="0.3">
      <c r="A47" s="44" t="s">
        <v>123</v>
      </c>
      <c r="B47" s="111">
        <v>0</v>
      </c>
      <c r="C47" s="110">
        <v>0</v>
      </c>
      <c r="D47" s="111">
        <v>0</v>
      </c>
      <c r="E47" s="103">
        <v>0</v>
      </c>
      <c r="F47" s="67">
        <f t="shared" si="3"/>
        <v>0</v>
      </c>
      <c r="G47" s="53" t="s">
        <v>59</v>
      </c>
      <c r="H47" s="46" t="s">
        <v>35</v>
      </c>
      <c r="I47" s="51"/>
    </row>
    <row r="48" spans="1:9" ht="72" x14ac:dyDescent="0.3">
      <c r="A48" s="44" t="s">
        <v>133</v>
      </c>
      <c r="B48" s="111">
        <v>0</v>
      </c>
      <c r="C48" s="110">
        <v>50000</v>
      </c>
      <c r="D48" s="111">
        <v>50000</v>
      </c>
      <c r="E48" s="103">
        <v>100000</v>
      </c>
      <c r="F48" s="67">
        <f t="shared" si="3"/>
        <v>50000</v>
      </c>
      <c r="G48" s="53" t="s">
        <v>134</v>
      </c>
      <c r="I48" s="76"/>
    </row>
    <row r="49" spans="1:8" x14ac:dyDescent="0.3">
      <c r="A49" s="44"/>
      <c r="B49" s="112">
        <f>SUM(B20:B48)</f>
        <v>94594</v>
      </c>
      <c r="C49" s="112">
        <f>SUM(C20:C48)</f>
        <v>182606.41999999998</v>
      </c>
      <c r="D49" s="112">
        <f>SUM(D20:D48)</f>
        <v>193103.34999999998</v>
      </c>
      <c r="E49" s="112">
        <f>SUM(E20:E48)</f>
        <v>188003.59000000003</v>
      </c>
      <c r="F49" s="78">
        <f>SUM(F20:F48)</f>
        <v>-5157.7599999999948</v>
      </c>
      <c r="G49" s="37"/>
      <c r="H49" s="79"/>
    </row>
    <row r="50" spans="1:8" x14ac:dyDescent="0.3">
      <c r="A50" s="44"/>
      <c r="B50" s="103"/>
      <c r="C50" s="102"/>
      <c r="D50" s="103"/>
      <c r="E50" s="103"/>
      <c r="F50" s="37"/>
      <c r="G50" s="37"/>
    </row>
    <row r="51" spans="1:8" x14ac:dyDescent="0.3">
      <c r="A51" s="44"/>
      <c r="B51" s="103"/>
      <c r="C51" s="102"/>
      <c r="D51" s="103"/>
      <c r="E51" s="103"/>
      <c r="F51" s="37"/>
      <c r="G51" s="37"/>
    </row>
    <row r="52" spans="1:8" x14ac:dyDescent="0.3">
      <c r="A52" s="38" t="s">
        <v>124</v>
      </c>
      <c r="B52" s="112">
        <f>(B3+B17)-B49</f>
        <v>44855</v>
      </c>
      <c r="C52" s="112">
        <f>(C3+C17)-C49</f>
        <v>24826.580000000016</v>
      </c>
      <c r="D52" s="112">
        <f>(D3+D17)-D49</f>
        <v>18305.650000000023</v>
      </c>
      <c r="E52" s="112">
        <f>(E3+E17)-E49</f>
        <v>22134.409999999974</v>
      </c>
      <c r="F52" s="77" t="s">
        <v>35</v>
      </c>
      <c r="G52" s="37"/>
      <c r="H52" s="79"/>
    </row>
    <row r="53" spans="1:8" x14ac:dyDescent="0.3">
      <c r="B53" s="80"/>
      <c r="C53" s="81"/>
      <c r="D53" s="80"/>
      <c r="E53" s="80"/>
    </row>
    <row r="54" spans="1:8" x14ac:dyDescent="0.3">
      <c r="B54" s="80"/>
      <c r="C54" s="81"/>
      <c r="D54" s="80"/>
      <c r="E54" s="80"/>
    </row>
    <row r="55" spans="1:8" ht="18" x14ac:dyDescent="0.35">
      <c r="A55" s="82"/>
      <c r="B55" s="83"/>
      <c r="C55" s="83"/>
      <c r="D55" s="83"/>
      <c r="E55" s="83"/>
      <c r="F55" s="84"/>
      <c r="H55" s="84"/>
    </row>
    <row r="56" spans="1:8" x14ac:dyDescent="0.3">
      <c r="A56" s="85"/>
      <c r="B56" s="83"/>
      <c r="C56" s="83"/>
      <c r="D56" s="83"/>
      <c r="E56" s="83"/>
      <c r="F56" s="60"/>
      <c r="H56" s="60"/>
    </row>
    <row r="57" spans="1:8" x14ac:dyDescent="0.3">
      <c r="A57" s="86"/>
      <c r="B57" s="80"/>
      <c r="C57" s="83"/>
      <c r="D57" s="80"/>
      <c r="E57" s="80"/>
    </row>
    <row r="58" spans="1:8" x14ac:dyDescent="0.3">
      <c r="B58" s="80"/>
      <c r="C58" s="83"/>
      <c r="D58" s="80"/>
      <c r="E58" s="80"/>
    </row>
    <row r="59" spans="1:8" x14ac:dyDescent="0.3">
      <c r="A59" s="87"/>
      <c r="B59" s="80"/>
      <c r="C59" s="83"/>
      <c r="D59" s="80"/>
      <c r="E59" s="80"/>
    </row>
    <row r="60" spans="1:8" x14ac:dyDescent="0.3">
      <c r="C60" s="60"/>
    </row>
    <row r="61" spans="1:8" x14ac:dyDescent="0.3">
      <c r="C61" s="60"/>
    </row>
    <row r="62" spans="1:8" x14ac:dyDescent="0.3">
      <c r="C62" s="60"/>
    </row>
    <row r="63" spans="1:8" x14ac:dyDescent="0.3">
      <c r="C63" s="60"/>
    </row>
    <row r="64" spans="1:8" x14ac:dyDescent="0.3">
      <c r="C64" s="60"/>
    </row>
    <row r="65" spans="3:3" x14ac:dyDescent="0.3">
      <c r="C65" s="60"/>
    </row>
    <row r="66" spans="3:3" x14ac:dyDescent="0.3">
      <c r="C66" s="60"/>
    </row>
    <row r="67" spans="3:3" x14ac:dyDescent="0.3">
      <c r="C67" s="60"/>
    </row>
    <row r="68" spans="3:3" x14ac:dyDescent="0.3">
      <c r="C68" s="60"/>
    </row>
    <row r="69" spans="3:3" x14ac:dyDescent="0.3">
      <c r="C69" s="60"/>
    </row>
    <row r="70" spans="3:3" x14ac:dyDescent="0.3">
      <c r="C70" s="60"/>
    </row>
    <row r="71" spans="3:3" x14ac:dyDescent="0.3">
      <c r="C71" s="60"/>
    </row>
    <row r="72" spans="3:3" x14ac:dyDescent="0.3">
      <c r="C72" s="60"/>
    </row>
    <row r="73" spans="3:3" x14ac:dyDescent="0.3">
      <c r="C73" s="60"/>
    </row>
    <row r="74" spans="3:3" x14ac:dyDescent="0.3">
      <c r="C74" s="60"/>
    </row>
    <row r="75" spans="3:3" x14ac:dyDescent="0.3">
      <c r="C75" s="60"/>
    </row>
    <row r="76" spans="3:3" x14ac:dyDescent="0.3">
      <c r="C76" s="60"/>
    </row>
    <row r="77" spans="3:3" x14ac:dyDescent="0.3">
      <c r="C77" s="60"/>
    </row>
    <row r="78" spans="3:3" x14ac:dyDescent="0.3">
      <c r="C78" s="60"/>
    </row>
    <row r="79" spans="3:3" x14ac:dyDescent="0.3">
      <c r="C79" s="60"/>
    </row>
    <row r="80" spans="3:3" x14ac:dyDescent="0.3">
      <c r="C80" s="60"/>
    </row>
    <row r="81" spans="3:3" x14ac:dyDescent="0.3">
      <c r="C81" s="60"/>
    </row>
    <row r="82" spans="3:3" x14ac:dyDescent="0.3">
      <c r="C82" s="60"/>
    </row>
    <row r="83" spans="3:3" x14ac:dyDescent="0.3">
      <c r="C83" s="60"/>
    </row>
    <row r="84" spans="3:3" x14ac:dyDescent="0.3">
      <c r="C84" s="60"/>
    </row>
    <row r="85" spans="3:3" x14ac:dyDescent="0.3">
      <c r="C85" s="60"/>
    </row>
    <row r="86" spans="3:3" x14ac:dyDescent="0.3">
      <c r="C86" s="60"/>
    </row>
    <row r="87" spans="3:3" x14ac:dyDescent="0.3">
      <c r="C87" s="60"/>
    </row>
    <row r="88" spans="3:3" x14ac:dyDescent="0.3">
      <c r="C88" s="60"/>
    </row>
    <row r="89" spans="3:3" x14ac:dyDescent="0.3">
      <c r="C89" s="60"/>
    </row>
    <row r="90" spans="3:3" x14ac:dyDescent="0.3">
      <c r="C90" s="60"/>
    </row>
    <row r="91" spans="3:3" x14ac:dyDescent="0.3">
      <c r="C91" s="60"/>
    </row>
    <row r="92" spans="3:3" x14ac:dyDescent="0.3">
      <c r="C92" s="60"/>
    </row>
    <row r="93" spans="3:3" x14ac:dyDescent="0.3">
      <c r="C93" s="60"/>
    </row>
    <row r="94" spans="3:3" x14ac:dyDescent="0.3">
      <c r="C94" s="60"/>
    </row>
    <row r="95" spans="3:3" x14ac:dyDescent="0.3">
      <c r="C95" s="60"/>
    </row>
    <row r="96" spans="3:3" x14ac:dyDescent="0.3">
      <c r="C96" s="60"/>
    </row>
    <row r="97" spans="3:3" x14ac:dyDescent="0.3">
      <c r="C97" s="60"/>
    </row>
    <row r="98" spans="3:3" x14ac:dyDescent="0.3">
      <c r="C98" s="60"/>
    </row>
    <row r="99" spans="3:3" x14ac:dyDescent="0.3">
      <c r="C99" s="60"/>
    </row>
    <row r="100" spans="3:3" x14ac:dyDescent="0.3">
      <c r="C100" s="60"/>
    </row>
    <row r="101" spans="3:3" x14ac:dyDescent="0.3">
      <c r="C101" s="60"/>
    </row>
    <row r="102" spans="3:3" x14ac:dyDescent="0.3">
      <c r="C102" s="60"/>
    </row>
    <row r="103" spans="3:3" x14ac:dyDescent="0.3">
      <c r="C103" s="6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C550-AF58-4494-A1A9-C5FCCFF3DB04}">
  <dimension ref="A3:G16"/>
  <sheetViews>
    <sheetView workbookViewId="0">
      <selection sqref="A1:XFD1048576"/>
    </sheetView>
  </sheetViews>
  <sheetFormatPr defaultRowHeight="14.4" x14ac:dyDescent="0.3"/>
  <cols>
    <col min="1" max="1" width="20.6640625" customWidth="1"/>
    <col min="2" max="2" width="14.44140625" bestFit="1" customWidth="1"/>
    <col min="3" max="3" width="10" bestFit="1" customWidth="1"/>
    <col min="4" max="4" width="9.77734375" bestFit="1" customWidth="1"/>
    <col min="5" max="5" width="10.5546875" bestFit="1" customWidth="1"/>
  </cols>
  <sheetData>
    <row r="3" spans="1:7" x14ac:dyDescent="0.3">
      <c r="B3" t="s">
        <v>135</v>
      </c>
      <c r="C3" t="s">
        <v>136</v>
      </c>
      <c r="D3" t="s">
        <v>137</v>
      </c>
      <c r="E3" t="s">
        <v>138</v>
      </c>
      <c r="F3" t="s">
        <v>139</v>
      </c>
    </row>
    <row r="4" spans="1:7" x14ac:dyDescent="0.3">
      <c r="A4" t="s">
        <v>140</v>
      </c>
      <c r="B4" s="4">
        <v>21109</v>
      </c>
      <c r="C4" s="4">
        <v>6507</v>
      </c>
      <c r="D4" s="4"/>
      <c r="F4" t="s">
        <v>59</v>
      </c>
    </row>
    <row r="5" spans="1:7" x14ac:dyDescent="0.3">
      <c r="A5" t="s">
        <v>141</v>
      </c>
      <c r="B5" s="4">
        <v>21000</v>
      </c>
      <c r="C5" s="4">
        <v>16000</v>
      </c>
      <c r="D5" s="4"/>
      <c r="F5" t="s">
        <v>59</v>
      </c>
    </row>
    <row r="6" spans="1:7" x14ac:dyDescent="0.3">
      <c r="A6" t="s">
        <v>142</v>
      </c>
      <c r="B6" s="113">
        <v>168029</v>
      </c>
      <c r="C6" s="113">
        <v>163316</v>
      </c>
      <c r="D6" s="114">
        <f>B6-C6</f>
        <v>4713</v>
      </c>
      <c r="E6" s="115">
        <f>D6/B6</f>
        <v>2.8048729683566528E-2</v>
      </c>
      <c r="F6" t="s">
        <v>143</v>
      </c>
      <c r="G6" t="s">
        <v>35</v>
      </c>
    </row>
    <row r="7" spans="1:7" x14ac:dyDescent="0.3">
      <c r="A7" t="s">
        <v>144</v>
      </c>
      <c r="B7" s="113">
        <v>6245</v>
      </c>
      <c r="C7" s="113">
        <v>4383</v>
      </c>
      <c r="D7" s="114">
        <f t="shared" ref="D7:D16" si="0">B7-C7</f>
        <v>1862</v>
      </c>
      <c r="E7" s="115">
        <f>D7/B7</f>
        <v>0.29815852682145716</v>
      </c>
      <c r="F7" t="s">
        <v>145</v>
      </c>
      <c r="G7" t="s">
        <v>35</v>
      </c>
    </row>
    <row r="8" spans="1:7" x14ac:dyDescent="0.3">
      <c r="A8" t="s">
        <v>146</v>
      </c>
      <c r="B8" s="113">
        <v>0</v>
      </c>
      <c r="C8" s="113">
        <v>0</v>
      </c>
      <c r="D8" s="114">
        <f t="shared" si="0"/>
        <v>0</v>
      </c>
      <c r="E8" s="115">
        <v>0</v>
      </c>
      <c r="F8" t="s">
        <v>143</v>
      </c>
    </row>
    <row r="9" spans="1:7" x14ac:dyDescent="0.3">
      <c r="A9" t="s">
        <v>147</v>
      </c>
      <c r="B9" s="113">
        <v>181759</v>
      </c>
      <c r="C9" s="113">
        <v>160330</v>
      </c>
      <c r="D9" s="114">
        <f t="shared" si="0"/>
        <v>21429</v>
      </c>
      <c r="E9" s="115">
        <f>D9/B9</f>
        <v>0.11789787575855941</v>
      </c>
      <c r="F9" t="s">
        <v>143</v>
      </c>
      <c r="G9" t="s">
        <v>35</v>
      </c>
    </row>
    <row r="10" spans="1:7" x14ac:dyDescent="0.3">
      <c r="A10" t="s">
        <v>148</v>
      </c>
      <c r="B10" s="113">
        <f>SUM(B4:B6)-SUM(B7:B9)</f>
        <v>22134</v>
      </c>
      <c r="C10" s="113">
        <v>21109</v>
      </c>
      <c r="D10" s="114"/>
      <c r="E10" s="115"/>
      <c r="F10" t="s">
        <v>59</v>
      </c>
    </row>
    <row r="11" spans="1:7" x14ac:dyDescent="0.3">
      <c r="A11" t="s">
        <v>149</v>
      </c>
      <c r="B11" s="113">
        <v>0</v>
      </c>
      <c r="C11" s="113">
        <v>0</v>
      </c>
      <c r="D11" s="114">
        <f t="shared" si="0"/>
        <v>0</v>
      </c>
      <c r="E11">
        <v>0</v>
      </c>
    </row>
    <row r="12" spans="1:7" x14ac:dyDescent="0.3">
      <c r="A12" t="s">
        <v>150</v>
      </c>
      <c r="B12" s="113">
        <v>22134</v>
      </c>
      <c r="C12" s="113">
        <v>21109</v>
      </c>
      <c r="D12" s="114">
        <f t="shared" si="0"/>
        <v>1025</v>
      </c>
      <c r="E12" s="115">
        <f>D12/B12</f>
        <v>4.6308846119092799E-2</v>
      </c>
      <c r="F12" t="s">
        <v>143</v>
      </c>
      <c r="G12" t="s">
        <v>35</v>
      </c>
    </row>
    <row r="13" spans="1:7" x14ac:dyDescent="0.3">
      <c r="A13" t="s">
        <v>151</v>
      </c>
      <c r="B13" s="113">
        <v>0</v>
      </c>
      <c r="C13" s="113">
        <v>0</v>
      </c>
      <c r="D13" s="114">
        <f t="shared" si="0"/>
        <v>0</v>
      </c>
      <c r="E13">
        <v>0</v>
      </c>
    </row>
    <row r="14" spans="1:7" x14ac:dyDescent="0.3">
      <c r="A14" t="s">
        <v>152</v>
      </c>
      <c r="B14" s="113">
        <f>B12</f>
        <v>22134</v>
      </c>
      <c r="C14" s="113">
        <f>C12</f>
        <v>21109</v>
      </c>
      <c r="D14" s="114" t="s">
        <v>35</v>
      </c>
      <c r="F14" t="s">
        <v>59</v>
      </c>
    </row>
    <row r="15" spans="1:7" x14ac:dyDescent="0.3">
      <c r="A15" t="s">
        <v>153</v>
      </c>
      <c r="B15" s="113">
        <v>250893</v>
      </c>
      <c r="C15" s="113">
        <v>77886</v>
      </c>
      <c r="D15" s="114">
        <f t="shared" si="0"/>
        <v>173007</v>
      </c>
      <c r="E15" s="115">
        <f>D15/B15</f>
        <v>0.68956487426911073</v>
      </c>
      <c r="F15" t="s">
        <v>145</v>
      </c>
    </row>
    <row r="16" spans="1:7" x14ac:dyDescent="0.3">
      <c r="A16" t="s">
        <v>154</v>
      </c>
      <c r="B16" s="113">
        <v>0</v>
      </c>
      <c r="C16" s="113">
        <v>0</v>
      </c>
      <c r="D16" s="114">
        <f t="shared" si="0"/>
        <v>0</v>
      </c>
      <c r="E1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0C2B3-C2C4-4882-A6CB-AE414F8F040E}">
  <dimension ref="A1:E51"/>
  <sheetViews>
    <sheetView tabSelected="1" topLeftCell="A11" workbookViewId="0">
      <selection activeCell="A39" sqref="A39"/>
    </sheetView>
  </sheetViews>
  <sheetFormatPr defaultRowHeight="14.4" x14ac:dyDescent="0.3"/>
  <cols>
    <col min="1" max="1" width="110.5546875" bestFit="1" customWidth="1"/>
    <col min="2" max="2" width="9.5546875" bestFit="1" customWidth="1"/>
  </cols>
  <sheetData>
    <row r="1" spans="1:5" x14ac:dyDescent="0.3">
      <c r="A1" s="116" t="s">
        <v>155</v>
      </c>
    </row>
    <row r="3" spans="1:5" x14ac:dyDescent="0.3">
      <c r="A3" t="s">
        <v>156</v>
      </c>
      <c r="B3" s="117">
        <f>'[1]Annual Return'!C7</f>
        <v>4383</v>
      </c>
    </row>
    <row r="4" spans="1:5" x14ac:dyDescent="0.3">
      <c r="A4" t="s">
        <v>157</v>
      </c>
      <c r="B4">
        <f>'[1]Annual Return'!B7</f>
        <v>6245</v>
      </c>
    </row>
    <row r="5" spans="1:5" x14ac:dyDescent="0.3">
      <c r="A5" t="s">
        <v>158</v>
      </c>
      <c r="B5" s="117">
        <f>B4-B3</f>
        <v>1862</v>
      </c>
      <c r="E5" s="118"/>
    </row>
    <row r="7" spans="1:5" x14ac:dyDescent="0.3">
      <c r="A7" t="s">
        <v>159</v>
      </c>
    </row>
    <row r="8" spans="1:5" x14ac:dyDescent="0.3">
      <c r="A8" t="s">
        <v>160</v>
      </c>
      <c r="B8" s="119">
        <f>[1]Payments!H73</f>
        <v>688.95</v>
      </c>
    </row>
    <row r="9" spans="1:5" ht="28.8" x14ac:dyDescent="0.3">
      <c r="A9" s="120" t="s">
        <v>161</v>
      </c>
      <c r="B9">
        <v>329.06</v>
      </c>
    </row>
    <row r="10" spans="1:5" x14ac:dyDescent="0.3">
      <c r="A10" s="120" t="s">
        <v>162</v>
      </c>
      <c r="B10">
        <v>357.3</v>
      </c>
    </row>
    <row r="11" spans="1:5" x14ac:dyDescent="0.3">
      <c r="A11" s="120"/>
    </row>
    <row r="12" spans="1:5" x14ac:dyDescent="0.3">
      <c r="A12" s="116" t="s">
        <v>163</v>
      </c>
      <c r="B12" s="117">
        <f>SUM(B8:B11)</f>
        <v>1375.31</v>
      </c>
    </row>
    <row r="13" spans="1:5" x14ac:dyDescent="0.3">
      <c r="A13" s="39" t="s">
        <v>164</v>
      </c>
      <c r="B13" s="117">
        <f>B5-B12</f>
        <v>486.69000000000005</v>
      </c>
    </row>
    <row r="14" spans="1:5" x14ac:dyDescent="0.3">
      <c r="A14" s="120" t="s">
        <v>165</v>
      </c>
      <c r="B14" t="s">
        <v>145</v>
      </c>
    </row>
    <row r="16" spans="1:5" x14ac:dyDescent="0.3">
      <c r="A16" t="s">
        <v>159</v>
      </c>
    </row>
    <row r="17" spans="1:4" x14ac:dyDescent="0.3">
      <c r="A17" s="137" t="s">
        <v>166</v>
      </c>
      <c r="B17" t="s">
        <v>35</v>
      </c>
    </row>
    <row r="18" spans="1:4" x14ac:dyDescent="0.3">
      <c r="A18" s="137"/>
    </row>
    <row r="19" spans="1:4" x14ac:dyDescent="0.3">
      <c r="A19" s="120"/>
    </row>
    <row r="20" spans="1:4" ht="18.75" customHeight="1" x14ac:dyDescent="0.3">
      <c r="A20" s="116" t="s">
        <v>167</v>
      </c>
    </row>
    <row r="21" spans="1:4" ht="18.75" customHeight="1" x14ac:dyDescent="0.3"/>
    <row r="22" spans="1:4" ht="18.75" customHeight="1" x14ac:dyDescent="0.3">
      <c r="A22" t="s">
        <v>156</v>
      </c>
      <c r="B22" s="117">
        <f>'[1]Annual Return'!C15</f>
        <v>77886</v>
      </c>
      <c r="D22" t="s">
        <v>173</v>
      </c>
    </row>
    <row r="23" spans="1:4" ht="18.75" customHeight="1" x14ac:dyDescent="0.3">
      <c r="A23" t="s">
        <v>157</v>
      </c>
      <c r="B23" s="117">
        <f>'[1]Annual Return'!B15</f>
        <v>250893</v>
      </c>
    </row>
    <row r="24" spans="1:4" ht="18.75" customHeight="1" x14ac:dyDescent="0.3">
      <c r="A24" t="s">
        <v>158</v>
      </c>
      <c r="B24" s="117">
        <f>B23-B22</f>
        <v>173007</v>
      </c>
      <c r="C24" s="117"/>
    </row>
    <row r="26" spans="1:4" x14ac:dyDescent="0.3">
      <c r="A26" t="s">
        <v>159</v>
      </c>
    </row>
    <row r="27" spans="1:4" x14ac:dyDescent="0.3">
      <c r="B27" s="117"/>
    </row>
    <row r="28" spans="1:4" x14ac:dyDescent="0.3">
      <c r="A28" t="s">
        <v>168</v>
      </c>
      <c r="B28" s="119">
        <v>175000</v>
      </c>
    </row>
    <row r="29" spans="1:4" x14ac:dyDescent="0.3">
      <c r="A29" t="s">
        <v>174</v>
      </c>
      <c r="B29" s="119">
        <v>-500</v>
      </c>
    </row>
    <row r="30" spans="1:4" x14ac:dyDescent="0.3">
      <c r="A30" t="s">
        <v>175</v>
      </c>
      <c r="B30" s="119">
        <v>-925</v>
      </c>
    </row>
    <row r="31" spans="1:4" x14ac:dyDescent="0.3">
      <c r="A31" t="s">
        <v>169</v>
      </c>
      <c r="B31" s="117">
        <f>SUM(B28+(B29+B30))</f>
        <v>173575</v>
      </c>
    </row>
    <row r="32" spans="1:4" x14ac:dyDescent="0.3">
      <c r="A32" t="s">
        <v>164</v>
      </c>
      <c r="B32" s="117">
        <f>B31-B24</f>
        <v>568</v>
      </c>
    </row>
    <row r="33" spans="1:2" x14ac:dyDescent="0.3">
      <c r="A33" t="s">
        <v>170</v>
      </c>
      <c r="B33" t="s">
        <v>145</v>
      </c>
    </row>
    <row r="35" spans="1:2" x14ac:dyDescent="0.3">
      <c r="A35" t="s">
        <v>171</v>
      </c>
    </row>
    <row r="36" spans="1:2" x14ac:dyDescent="0.3">
      <c r="A36" t="s">
        <v>172</v>
      </c>
    </row>
    <row r="37" spans="1:2" x14ac:dyDescent="0.3">
      <c r="A37" s="116"/>
    </row>
    <row r="39" spans="1:2" x14ac:dyDescent="0.3">
      <c r="B39" s="117"/>
    </row>
    <row r="40" spans="1:2" x14ac:dyDescent="0.3">
      <c r="B40" s="117"/>
    </row>
    <row r="41" spans="1:2" x14ac:dyDescent="0.3">
      <c r="B41" s="117"/>
    </row>
    <row r="46" spans="1:2" x14ac:dyDescent="0.3">
      <c r="B46" s="117"/>
    </row>
    <row r="48" spans="1:2" x14ac:dyDescent="0.3">
      <c r="B48" s="117"/>
    </row>
    <row r="51" spans="2:2" x14ac:dyDescent="0.3">
      <c r="B51" s="117"/>
    </row>
  </sheetData>
  <mergeCells count="1">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Full Bank Rec</vt:lpstr>
      <vt:lpstr>Receipts &amp; Payments</vt:lpstr>
      <vt:lpstr>Budget vs CY</vt:lpstr>
      <vt:lpstr>Annual Return</vt:lpstr>
      <vt:lpstr>Variances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 CC</dc:creator>
  <cp:lastModifiedBy>PSE CC</cp:lastModifiedBy>
  <dcterms:created xsi:type="dcterms:W3CDTF">2020-04-13T17:12:09Z</dcterms:created>
  <dcterms:modified xsi:type="dcterms:W3CDTF">2020-05-25T10:53:20Z</dcterms:modified>
</cp:coreProperties>
</file>